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3.xml.rels" ContentType="application/vnd.openxmlformats-package.relationship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使い方" sheetId="1" state="visible" r:id="rId3"/>
    <sheet name="外注先台帳" sheetId="2" state="visible" r:id="rId4"/>
    <sheet name="発注・支払管理" sheetId="3" state="visible" r:id="rId5"/>
    <sheet name="集計" sheetId="4" state="visible" r:id="rId6"/>
    <sheet name="記入例" sheetId="5" state="visible" r:id="rId7"/>
    <sheet name="マスタ" sheetId="6" state="visible" r:id="rId8"/>
  </sheets>
  <definedNames>
    <definedName function="false" hidden="false" localSheetId="5" name="_xlnm.Print_Area" vbProcedure="false">マスタ!$A$1:$Q$14</definedName>
    <definedName function="false" hidden="false" localSheetId="0" name="_xlnm.Print_Area" vbProcedure="false">使い方!$A$1:$B$41</definedName>
    <definedName function="false" hidden="false" localSheetId="1" name="_xlnm.Print_Area" vbProcedure="false">外注先台帳!$A$1:$U$36</definedName>
    <definedName function="false" hidden="false" localSheetId="1" name="_xlnm.Print_Titles" vbProcedure="false">外注先台帳!$1:$6</definedName>
    <definedName function="false" hidden="true" localSheetId="1" name="_xlnm._FilterDatabase" vbProcedure="false">外注先台帳!$A$6:$U$56</definedName>
    <definedName function="false" hidden="false" localSheetId="2" name="_xlnm.Print_Area" vbProcedure="false">発注・支払管理!$A$1:$R$56</definedName>
    <definedName function="false" hidden="false" localSheetId="2" name="_xlnm.Print_Titles" vbProcedure="false">発注・支払管理!$1:$6</definedName>
    <definedName function="false" hidden="true" localSheetId="2" name="_xlnm._FilterDatabase" vbProcedure="false">発注・支払管理!$A$6:$R$106</definedName>
    <definedName function="false" hidden="false" localSheetId="4" name="_xlnm.Print_Area" vbProcedure="false">記入例!$A$1:$U$8</definedName>
    <definedName function="false" hidden="false" localSheetId="3" name="_xlnm.Print_Area" vbProcedure="false">集計!$A$1:$D$24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<sst xmlns="http://schemas.openxmlformats.org/spreadsheetml/2006/main" count="244" uniqueCount="176">
  <si>
    <r>
      <rPr>
        <b val="true"/>
        <sz val="16"/>
        <color rgb="FF3A2A18"/>
        <rFont val="Noto Sans CJK SC"/>
        <family val="2"/>
      </rPr>
      <t xml:space="preserve">外注管理簿（</t>
    </r>
    <r>
      <rPr>
        <b val="true"/>
        <sz val="16"/>
        <color rgb="FF3A2A18"/>
        <rFont val="Yu Gothic"/>
        <family val="0"/>
        <charset val="1"/>
      </rPr>
      <t xml:space="preserve">Excel</t>
    </r>
    <r>
      <rPr>
        <b val="true"/>
        <sz val="16"/>
        <color rgb="FF3A2A18"/>
        <rFont val="Noto Sans CJK SC"/>
        <family val="2"/>
      </rPr>
      <t xml:space="preserve">版）</t>
    </r>
  </si>
  <si>
    <t xml:space="preserve">協力会社の建設業許可・インボイス登録・保険の状況と、注文書ごとの金額・請求・支払をまとめて管理する台帳です。</t>
  </si>
  <si>
    <t xml:space="preserve">■ シートの使い分け</t>
  </si>
  <si>
    <t xml:space="preserve">外注先台帳</t>
  </si>
  <si>
    <r>
      <rPr>
        <sz val="10"/>
        <rFont val="Noto Sans CJK SC"/>
        <family val="2"/>
      </rPr>
      <t xml:space="preserve">協力会社を</t>
    </r>
    <r>
      <rPr>
        <sz val="10"/>
        <rFont val="Yu Gothic"/>
        <family val="0"/>
        <charset val="1"/>
      </rPr>
      <t xml:space="preserve">1</t>
    </r>
    <r>
      <rPr>
        <sz val="10"/>
        <rFont val="Noto Sans CJK SC"/>
        <family val="2"/>
      </rPr>
      <t xml:space="preserve">社</t>
    </r>
    <r>
      <rPr>
        <sz val="10"/>
        <rFont val="Yu Gothic"/>
        <family val="0"/>
        <charset val="1"/>
      </rPr>
      <t xml:space="preserve">1</t>
    </r>
    <r>
      <rPr>
        <sz val="10"/>
        <rFont val="Noto Sans CJK SC"/>
        <family val="2"/>
      </rPr>
      <t xml:space="preserve">行で登録します。許可期限・インボイス・保険はここで管理します。</t>
    </r>
    <r>
      <rPr>
        <sz val="10"/>
        <rFont val="Yu Gothic"/>
        <family val="0"/>
        <charset val="1"/>
      </rPr>
      <t xml:space="preserve">A4</t>
    </r>
    <r>
      <rPr>
        <sz val="10"/>
        <rFont val="Noto Sans CJK SC"/>
        <family val="2"/>
      </rPr>
      <t xml:space="preserve">横。</t>
    </r>
  </si>
  <si>
    <t xml:space="preserve">発注・支払管理</t>
  </si>
  <si>
    <r>
      <rPr>
        <sz val="10"/>
        <rFont val="Noto Sans CJK SC"/>
        <family val="2"/>
      </rPr>
      <t xml:space="preserve">注文書を</t>
    </r>
    <r>
      <rPr>
        <sz val="10"/>
        <rFont val="Yu Gothic"/>
        <family val="0"/>
        <charset val="1"/>
      </rPr>
      <t xml:space="preserve">1</t>
    </r>
    <r>
      <rPr>
        <sz val="10"/>
        <rFont val="Noto Sans CJK SC"/>
        <family val="2"/>
      </rPr>
      <t xml:space="preserve">件</t>
    </r>
    <r>
      <rPr>
        <sz val="10"/>
        <rFont val="Yu Gothic"/>
        <family val="0"/>
        <charset val="1"/>
      </rPr>
      <t xml:space="preserve">1</t>
    </r>
    <r>
      <rPr>
        <sz val="10"/>
        <rFont val="Noto Sans CJK SC"/>
        <family val="2"/>
      </rPr>
      <t xml:space="preserve">行で登録します。支払予定日は外注先台帳の締日・支払サイトから自動計算します。</t>
    </r>
    <r>
      <rPr>
        <sz val="10"/>
        <rFont val="Yu Gothic"/>
        <family val="0"/>
        <charset val="1"/>
      </rPr>
      <t xml:space="preserve">A4</t>
    </r>
    <r>
      <rPr>
        <sz val="10"/>
        <rFont val="Noto Sans CJK SC"/>
        <family val="2"/>
      </rPr>
      <t xml:space="preserve">横。</t>
    </r>
  </si>
  <si>
    <t xml:space="preserve">集計</t>
  </si>
  <si>
    <t xml:space="preserve">許可・保険の注意件数と、契約金額・請求額・支払額・未払残高の合計。自動集計のみです。</t>
  </si>
  <si>
    <t xml:space="preserve">記入例</t>
  </si>
  <si>
    <t xml:space="preserve">入力のしかたのサンプルです。実データは入れずに、見本として残しておく想定です。</t>
  </si>
  <si>
    <t xml:space="preserve">マスタ</t>
  </si>
  <si>
    <t xml:space="preserve">ドロップダウンの選択肢と、締日・支払サイトの計算値。自社の言い方に書き換えられます。</t>
  </si>
  <si>
    <t xml:space="preserve">■ 入力するセルと自動のセル</t>
  </si>
  <si>
    <t xml:space="preserve">白いセル</t>
  </si>
  <si>
    <t xml:space="preserve">入力欄です。</t>
  </si>
  <si>
    <t xml:space="preserve">薄い灰色のセル</t>
  </si>
  <si>
    <t xml:space="preserve">数式が入っています。書き換えないでください。</t>
  </si>
  <si>
    <t xml:space="preserve">No</t>
  </si>
  <si>
    <r>
      <rPr>
        <sz val="10"/>
        <rFont val="Noto Sans CJK SC"/>
        <family val="2"/>
      </rPr>
      <t xml:space="preserve">外注先名（注文書</t>
    </r>
    <r>
      <rPr>
        <sz val="10"/>
        <rFont val="Yu Gothic"/>
        <family val="0"/>
        <charset val="1"/>
      </rPr>
      <t xml:space="preserve">No</t>
    </r>
    <r>
      <rPr>
        <sz val="10"/>
        <rFont val="Noto Sans CJK SC"/>
        <family val="2"/>
      </rPr>
      <t xml:space="preserve">）を入力すると自動で連番になります。</t>
    </r>
  </si>
  <si>
    <t xml:space="preserve">残日数・許可の状態</t>
  </si>
  <si>
    <t xml:space="preserve">建設業許可の有効期限から自動で判定します。マイナスは超過日数です。</t>
  </si>
  <si>
    <t xml:space="preserve">インボイス 判定</t>
  </si>
  <si>
    <r>
      <rPr>
        <sz val="10"/>
        <rFont val="Noto Sans CJK SC"/>
        <family val="2"/>
      </rPr>
      <t xml:space="preserve">登録番号が「</t>
    </r>
    <r>
      <rPr>
        <sz val="10"/>
        <rFont val="Yu Gothic"/>
        <family val="0"/>
        <charset val="1"/>
      </rPr>
      <t xml:space="preserve">T</t>
    </r>
    <r>
      <rPr>
        <sz val="10"/>
        <rFont val="Noto Sans CJK SC"/>
        <family val="2"/>
      </rPr>
      <t xml:space="preserve">＋数字</t>
    </r>
    <r>
      <rPr>
        <sz val="10"/>
        <rFont val="Yu Gothic"/>
        <family val="0"/>
        <charset val="1"/>
      </rPr>
      <t xml:space="preserve">13</t>
    </r>
    <r>
      <rPr>
        <sz val="10"/>
        <rFont val="Noto Sans CJK SC"/>
        <family val="2"/>
      </rPr>
      <t xml:space="preserve">桁」の形式かどうかを見ます。実在するかどうかは国税庁のサイトでご確認ください。</t>
    </r>
  </si>
  <si>
    <t xml:space="preserve">支払予定日</t>
  </si>
  <si>
    <t xml:space="preserve">請求日・締日・支払サイトから自動計算します。締日を過ぎた請求は翌月締めとして扱います。</t>
  </si>
  <si>
    <t xml:space="preserve">支払状況</t>
  </si>
  <si>
    <t xml:space="preserve">支払額が請求額に達していれば支払済み、それ以外は支払予定日までの残日数を表示します。</t>
  </si>
  <si>
    <t xml:space="preserve">■ 支払予定日の決まり方</t>
  </si>
  <si>
    <t xml:space="preserve">締日</t>
  </si>
  <si>
    <r>
      <rPr>
        <sz val="10"/>
        <rFont val="Noto Sans CJK SC"/>
        <family val="2"/>
      </rPr>
      <t xml:space="preserve">月末／</t>
    </r>
    <r>
      <rPr>
        <sz val="10"/>
        <rFont val="Yu Gothic"/>
        <family val="0"/>
        <charset val="1"/>
      </rPr>
      <t xml:space="preserve">15</t>
    </r>
    <r>
      <rPr>
        <sz val="10"/>
        <rFont val="Noto Sans CJK SC"/>
        <family val="2"/>
      </rPr>
      <t xml:space="preserve">日／</t>
    </r>
    <r>
      <rPr>
        <sz val="10"/>
        <rFont val="Yu Gothic"/>
        <family val="0"/>
        <charset val="1"/>
      </rPr>
      <t xml:space="preserve">20</t>
    </r>
    <r>
      <rPr>
        <sz val="10"/>
        <rFont val="Noto Sans CJK SC"/>
        <family val="2"/>
      </rPr>
      <t xml:space="preserve">日／</t>
    </r>
    <r>
      <rPr>
        <sz val="10"/>
        <rFont val="Yu Gothic"/>
        <family val="0"/>
        <charset val="1"/>
      </rPr>
      <t xml:space="preserve">25</t>
    </r>
    <r>
      <rPr>
        <sz val="10"/>
        <rFont val="Noto Sans CJK SC"/>
        <family val="2"/>
      </rPr>
      <t xml:space="preserve">日。請求日が締日より後なら、翌月の締めとして計算します。</t>
    </r>
  </si>
  <si>
    <t xml:space="preserve">支払サイト</t>
  </si>
  <si>
    <r>
      <rPr>
        <sz val="10"/>
        <rFont val="Noto Sans CJK SC"/>
        <family val="2"/>
      </rPr>
      <t xml:space="preserve">当月末／翌月末／翌月</t>
    </r>
    <r>
      <rPr>
        <sz val="10"/>
        <rFont val="Yu Gothic"/>
        <family val="0"/>
        <charset val="1"/>
      </rPr>
      <t xml:space="preserve">10</t>
    </r>
    <r>
      <rPr>
        <sz val="10"/>
        <rFont val="Noto Sans CJK SC"/>
        <family val="2"/>
      </rPr>
      <t xml:space="preserve">日・</t>
    </r>
    <r>
      <rPr>
        <sz val="10"/>
        <rFont val="Yu Gothic"/>
        <family val="0"/>
        <charset val="1"/>
      </rPr>
      <t xml:space="preserve">15</t>
    </r>
    <r>
      <rPr>
        <sz val="10"/>
        <rFont val="Noto Sans CJK SC"/>
        <family val="2"/>
      </rPr>
      <t xml:space="preserve">日・</t>
    </r>
    <r>
      <rPr>
        <sz val="10"/>
        <rFont val="Yu Gothic"/>
        <family val="0"/>
        <charset val="1"/>
      </rPr>
      <t xml:space="preserve">25</t>
    </r>
    <r>
      <rPr>
        <sz val="10"/>
        <rFont val="Noto Sans CJK SC"/>
        <family val="2"/>
      </rPr>
      <t xml:space="preserve">日／翌々月末。マスタシートで日数を変えられます。</t>
    </r>
  </si>
  <si>
    <r>
      <rPr>
        <sz val="10"/>
        <rFont val="Noto Sans CJK SC"/>
        <family val="2"/>
      </rPr>
      <t xml:space="preserve">例：</t>
    </r>
    <r>
      <rPr>
        <sz val="10"/>
        <rFont val="Yu Gothic"/>
        <family val="0"/>
        <charset val="1"/>
      </rPr>
      <t xml:space="preserve">20</t>
    </r>
    <r>
      <rPr>
        <sz val="10"/>
        <rFont val="Noto Sans CJK SC"/>
        <family val="2"/>
      </rPr>
      <t xml:space="preserve">日締め・翌月末払いで、請求日が</t>
    </r>
    <r>
      <rPr>
        <sz val="10"/>
        <rFont val="Yu Gothic"/>
        <family val="0"/>
        <charset val="1"/>
      </rPr>
      <t xml:space="preserve">7</t>
    </r>
    <r>
      <rPr>
        <sz val="10"/>
        <rFont val="Noto Sans CJK SC"/>
        <family val="2"/>
      </rPr>
      <t xml:space="preserve">月</t>
    </r>
    <r>
      <rPr>
        <sz val="10"/>
        <rFont val="Yu Gothic"/>
        <family val="0"/>
        <charset val="1"/>
      </rPr>
      <t xml:space="preserve">25</t>
    </r>
    <r>
      <rPr>
        <sz val="10"/>
        <rFont val="Noto Sans CJK SC"/>
        <family val="2"/>
      </rPr>
      <t xml:space="preserve">日 → </t>
    </r>
    <r>
      <rPr>
        <sz val="10"/>
        <rFont val="Yu Gothic"/>
        <family val="0"/>
        <charset val="1"/>
      </rPr>
      <t xml:space="preserve">8</t>
    </r>
    <r>
      <rPr>
        <sz val="10"/>
        <rFont val="Noto Sans CJK SC"/>
        <family val="2"/>
      </rPr>
      <t xml:space="preserve">月締め → </t>
    </r>
    <r>
      <rPr>
        <sz val="10"/>
        <rFont val="Yu Gothic"/>
        <family val="0"/>
        <charset val="1"/>
      </rPr>
      <t xml:space="preserve">9</t>
    </r>
    <r>
      <rPr>
        <sz val="10"/>
        <rFont val="Noto Sans CJK SC"/>
        <family val="2"/>
      </rPr>
      <t xml:space="preserve">月</t>
    </r>
    <r>
      <rPr>
        <sz val="10"/>
        <rFont val="Yu Gothic"/>
        <family val="0"/>
        <charset val="1"/>
      </rPr>
      <t xml:space="preserve">30</t>
    </r>
    <r>
      <rPr>
        <sz val="10"/>
        <rFont val="Noto Sans CJK SC"/>
        <family val="2"/>
      </rPr>
      <t xml:space="preserve">日が支払予定日になります。</t>
    </r>
  </si>
  <si>
    <t xml:space="preserve">■ 行の色</t>
  </si>
  <si>
    <t xml:space="preserve">赤</t>
  </si>
  <si>
    <t xml:space="preserve">建設業許可が期限切れ／支払予定日を過ぎて未払いの行。</t>
  </si>
  <si>
    <t xml:space="preserve">黄</t>
  </si>
  <si>
    <r>
      <rPr>
        <sz val="10"/>
        <rFont val="Noto Sans CJK SC"/>
        <family val="2"/>
      </rPr>
      <t xml:space="preserve">許可の期限まで</t>
    </r>
    <r>
      <rPr>
        <sz val="10"/>
        <rFont val="Yu Gothic"/>
        <family val="0"/>
        <charset val="1"/>
      </rPr>
      <t xml:space="preserve">90</t>
    </r>
    <r>
      <rPr>
        <sz val="10"/>
        <rFont val="Noto Sans CJK SC"/>
        <family val="2"/>
      </rPr>
      <t xml:space="preserve">日以内／保険に未加入がある行。</t>
    </r>
  </si>
  <si>
    <t xml:space="preserve">緑</t>
  </si>
  <si>
    <t xml:space="preserve">支払済みの行。</t>
  </si>
  <si>
    <t xml:space="preserve">■ 外注先名の書き方</t>
  </si>
  <si>
    <t xml:space="preserve">発注・支払管理の「外注先」は、外注先台帳の「外注先名」と同じ文字で入力してください（ドロップダウンから選べます）。</t>
  </si>
  <si>
    <t xml:space="preserve">一致しないと締日・支払サイトが引けず、支払予定日が空欄になります。</t>
  </si>
  <si>
    <t xml:space="preserve">■ 印刷</t>
  </si>
  <si>
    <r>
      <rPr>
        <sz val="10"/>
        <rFont val="Noto Sans CJK SC"/>
        <family val="2"/>
      </rPr>
      <t xml:space="preserve">外注先台帳・発注・支払管理とも </t>
    </r>
    <r>
      <rPr>
        <sz val="10"/>
        <rFont val="Yu Gothic"/>
        <family val="0"/>
        <charset val="1"/>
      </rPr>
      <t xml:space="preserve">A4</t>
    </r>
    <r>
      <rPr>
        <sz val="10"/>
        <rFont val="Noto Sans CJK SC"/>
        <family val="2"/>
      </rPr>
      <t xml:space="preserve">横・幅に合わせて</t>
    </r>
    <r>
      <rPr>
        <sz val="10"/>
        <rFont val="Yu Gothic"/>
        <family val="0"/>
        <charset val="1"/>
      </rPr>
      <t xml:space="preserve">1</t>
    </r>
    <r>
      <rPr>
        <sz val="10"/>
        <rFont val="Noto Sans CJK SC"/>
        <family val="2"/>
      </rPr>
      <t xml:space="preserve">ページ・見出し行の繰り返しあり。</t>
    </r>
  </si>
  <si>
    <r>
      <rPr>
        <sz val="10"/>
        <rFont val="Noto Sans CJK SC"/>
        <family val="2"/>
      </rPr>
      <t xml:space="preserve">既定の印刷範囲は先頭</t>
    </r>
    <r>
      <rPr>
        <sz val="10"/>
        <rFont val="Yu Gothic"/>
        <family val="0"/>
        <charset val="1"/>
      </rPr>
      <t xml:space="preserve">30</t>
    </r>
    <r>
      <rPr>
        <sz val="10"/>
        <rFont val="Noto Sans CJK SC"/>
        <family val="2"/>
      </rPr>
      <t xml:space="preserve">行（発注は</t>
    </r>
    <r>
      <rPr>
        <sz val="10"/>
        <rFont val="Yu Gothic"/>
        <family val="0"/>
        <charset val="1"/>
      </rPr>
      <t xml:space="preserve">50</t>
    </r>
    <r>
      <rPr>
        <sz val="10"/>
        <rFont val="Noto Sans CJK SC"/>
        <family val="2"/>
      </rPr>
      <t xml:space="preserve">行）です。それより下も印刷するときは［ページレイアウト］→［印刷範囲］で広げてください。</t>
    </r>
  </si>
  <si>
    <t xml:space="preserve">■ 出典・前提</t>
  </si>
  <si>
    <r>
      <rPr>
        <sz val="10"/>
        <rFont val="Noto Sans CJK SC"/>
        <family val="2"/>
      </rPr>
      <t xml:space="preserve">セコサポの</t>
    </r>
    <r>
      <rPr>
        <sz val="10"/>
        <rFont val="Yu Gothic"/>
        <family val="0"/>
        <charset val="1"/>
      </rPr>
      <t xml:space="preserve">Web</t>
    </r>
    <r>
      <rPr>
        <sz val="10"/>
        <rFont val="Noto Sans CJK SC"/>
        <family val="2"/>
      </rPr>
      <t xml:space="preserve">ツール版と同じ判定ロジックを、</t>
    </r>
    <r>
      <rPr>
        <sz val="10"/>
        <rFont val="Yu Gothic"/>
        <family val="0"/>
        <charset val="1"/>
      </rPr>
      <t xml:space="preserve">Excel</t>
    </r>
    <r>
      <rPr>
        <sz val="10"/>
        <rFont val="Noto Sans CJK SC"/>
        <family val="2"/>
      </rPr>
      <t xml:space="preserve">の数式で再現したものです。</t>
    </r>
  </si>
  <si>
    <r>
      <rPr>
        <sz val="10"/>
        <rFont val="Noto Sans CJK SC"/>
        <family val="2"/>
      </rPr>
      <t xml:space="preserve">許可期限</t>
    </r>
    <r>
      <rPr>
        <sz val="10"/>
        <rFont val="Yu Gothic"/>
        <family val="0"/>
        <charset val="1"/>
      </rPr>
      <t xml:space="preserve">90</t>
    </r>
    <r>
      <rPr>
        <sz val="10"/>
        <rFont val="Noto Sans CJK SC"/>
        <family val="2"/>
      </rPr>
      <t xml:space="preserve">日前を警告する基準と、書類・保険の判定は運用上の目安として設定しています。</t>
    </r>
  </si>
  <si>
    <t xml:space="preserve">インボイス登録番号は形式のみのチェックです。適格請求書発行事業者かどうかは国税庁の公表サイトでご確認ください。</t>
  </si>
  <si>
    <t xml:space="preserve">外 注 先 台 帳</t>
  </si>
  <si>
    <t xml:space="preserve">自社名</t>
  </si>
  <si>
    <t xml:space="preserve">部署</t>
  </si>
  <si>
    <t xml:space="preserve">作成日</t>
  </si>
  <si>
    <t xml:space="preserve">作成者</t>
  </si>
  <si>
    <t xml:space="preserve">備考</t>
  </si>
  <si>
    <t xml:space="preserve">外注先名</t>
  </si>
  <si>
    <t xml:space="preserve">代表者</t>
  </si>
  <si>
    <t xml:space="preserve">担当者</t>
  </si>
  <si>
    <t xml:space="preserve">電話</t>
  </si>
  <si>
    <t xml:space="preserve">許可区分</t>
  </si>
  <si>
    <t xml:space="preserve">業種</t>
  </si>
  <si>
    <t xml:space="preserve">建設業許可番号</t>
  </si>
  <si>
    <t xml:space="preserve">許可期限</t>
  </si>
  <si>
    <t xml:space="preserve">残日数</t>
  </si>
  <si>
    <t xml:space="preserve">許可の状態</t>
  </si>
  <si>
    <t xml:space="preserve">インボイス登録番号</t>
  </si>
  <si>
    <t xml:space="preserve">判定</t>
  </si>
  <si>
    <t xml:space="preserve">健保</t>
  </si>
  <si>
    <t xml:space="preserve">年金</t>
  </si>
  <si>
    <t xml:space="preserve">雇用</t>
  </si>
  <si>
    <t xml:space="preserve">労災</t>
  </si>
  <si>
    <t xml:space="preserve">取引状態</t>
  </si>
  <si>
    <t xml:space="preserve">発 注 ・ 支 払 管 理</t>
  </si>
  <si>
    <t xml:space="preserve">工事名</t>
  </si>
  <si>
    <r>
      <rPr>
        <b val="true"/>
        <sz val="9.5"/>
        <color rgb="FF1F2937"/>
        <rFont val="Noto Sans CJK SC"/>
        <family val="2"/>
      </rPr>
      <t xml:space="preserve">注文書</t>
    </r>
    <r>
      <rPr>
        <b val="true"/>
        <sz val="9.5"/>
        <color rgb="FF1F2937"/>
        <rFont val="Yu Gothic"/>
        <family val="0"/>
        <charset val="1"/>
      </rPr>
      <t xml:space="preserve">No</t>
    </r>
  </si>
  <si>
    <t xml:space="preserve">外注先</t>
  </si>
  <si>
    <t xml:space="preserve">件名</t>
  </si>
  <si>
    <t xml:space="preserve">発注日</t>
  </si>
  <si>
    <t xml:space="preserve">契約金額</t>
  </si>
  <si>
    <t xml:space="preserve">工期 開始</t>
  </si>
  <si>
    <t xml:space="preserve">工期 終了</t>
  </si>
  <si>
    <t xml:space="preserve">出来高</t>
  </si>
  <si>
    <t xml:space="preserve">出来高金額</t>
  </si>
  <si>
    <t xml:space="preserve">請求日</t>
  </si>
  <si>
    <t xml:space="preserve">請求額</t>
  </si>
  <si>
    <t xml:space="preserve">支払額</t>
  </si>
  <si>
    <t xml:space="preserve">残額</t>
  </si>
  <si>
    <t xml:space="preserve">状態</t>
  </si>
  <si>
    <t xml:space="preserve">外 注 の 集 計</t>
  </si>
  <si>
    <t xml:space="preserve">「外注先台帳」「発注・支払管理」の入力から自動集計します。数値を直接書き換えないでください。</t>
  </si>
  <si>
    <t xml:space="preserve">件数</t>
  </si>
  <si>
    <t xml:space="preserve">登録している外注先</t>
  </si>
  <si>
    <t xml:space="preserve">取引中</t>
  </si>
  <si>
    <t xml:space="preserve">建設業許可 期限切れ</t>
  </si>
  <si>
    <r>
      <rPr>
        <sz val="10"/>
        <rFont val="Noto Sans CJK SC"/>
        <family val="2"/>
      </rPr>
      <t xml:space="preserve">建設業許可 </t>
    </r>
    <r>
      <rPr>
        <sz val="10"/>
        <rFont val="Yu Gothic"/>
        <family val="0"/>
        <charset val="1"/>
      </rPr>
      <t xml:space="preserve">90</t>
    </r>
    <r>
      <rPr>
        <sz val="10"/>
        <rFont val="Noto Sans CJK SC"/>
        <family val="2"/>
      </rPr>
      <t xml:space="preserve">日以内</t>
    </r>
  </si>
  <si>
    <t xml:space="preserve">許可期限 未登録</t>
  </si>
  <si>
    <r>
      <rPr>
        <sz val="10"/>
        <rFont val="Noto Sans CJK SC"/>
        <family val="2"/>
      </rPr>
      <t xml:space="preserve">インボイス 未登録・形式</t>
    </r>
    <r>
      <rPr>
        <sz val="10"/>
        <rFont val="Yu Gothic"/>
        <family val="0"/>
        <charset val="1"/>
      </rPr>
      <t xml:space="preserve">NG</t>
    </r>
  </si>
  <si>
    <t xml:space="preserve">社会保険 未加入あり</t>
  </si>
  <si>
    <t xml:space="preserve">発注・支払</t>
  </si>
  <si>
    <t xml:space="preserve">金額・件数</t>
  </si>
  <si>
    <t xml:space="preserve">発注件数</t>
  </si>
  <si>
    <t xml:space="preserve">契約金額 合計</t>
  </si>
  <si>
    <t xml:space="preserve">出来高金額 合計</t>
  </si>
  <si>
    <t xml:space="preserve">請求額 合計</t>
  </si>
  <si>
    <t xml:space="preserve">支払額 合計</t>
  </si>
  <si>
    <t xml:space="preserve">未払残高</t>
  </si>
  <si>
    <t xml:space="preserve">支払予定日 超過</t>
  </si>
  <si>
    <t xml:space="preserve">今月中に支払予定</t>
  </si>
  <si>
    <t xml:space="preserve">未払残高は「請求額－支払額」の合計です。請求前の発注は含みません。支払予定日 超過は、支払予定日を過ぎて残額が残っている発注の件数です。</t>
  </si>
  <si>
    <r>
      <rPr>
        <b val="true"/>
        <sz val="11"/>
        <color rgb="FF3A2A18"/>
        <rFont val="Noto Sans CJK SC"/>
        <family val="2"/>
      </rPr>
      <t xml:space="preserve">記入例（外注先台帳。この</t>
    </r>
    <r>
      <rPr>
        <b val="true"/>
        <sz val="11"/>
        <color rgb="FF3A2A18"/>
        <rFont val="Yu Gothic"/>
        <family val="0"/>
        <charset val="1"/>
      </rPr>
      <t xml:space="preserve">3</t>
    </r>
    <r>
      <rPr>
        <b val="true"/>
        <sz val="11"/>
        <color rgb="FF3A2A18"/>
        <rFont val="Noto Sans CJK SC"/>
        <family val="2"/>
      </rPr>
      <t xml:space="preserve">行を参考に入力してください）</t>
    </r>
  </si>
  <si>
    <t xml:space="preserve">サンプル電気工事店</t>
  </si>
  <si>
    <t xml:space="preserve">鈴木 一郎</t>
  </si>
  <si>
    <t xml:space="preserve">鈴木</t>
  </si>
  <si>
    <t xml:space="preserve">03-0000-0001</t>
  </si>
  <si>
    <t xml:space="preserve">一般</t>
  </si>
  <si>
    <t xml:space="preserve">電気工事業</t>
  </si>
  <si>
    <r>
      <rPr>
        <sz val="10"/>
        <rFont val="Noto Sans CJK SC"/>
        <family val="2"/>
      </rPr>
      <t xml:space="preserve">〇〇県知事許可（般</t>
    </r>
    <r>
      <rPr>
        <sz val="10"/>
        <rFont val="Yu Gothic"/>
        <family val="0"/>
        <charset val="1"/>
      </rPr>
      <t xml:space="preserve">-5</t>
    </r>
    <r>
      <rPr>
        <sz val="10"/>
        <rFont val="Noto Sans CJK SC"/>
        <family val="2"/>
      </rPr>
      <t xml:space="preserve">）第</t>
    </r>
    <r>
      <rPr>
        <sz val="10"/>
        <rFont val="Yu Gothic"/>
        <family val="0"/>
        <charset val="1"/>
      </rPr>
      <t xml:space="preserve">10001</t>
    </r>
    <r>
      <rPr>
        <sz val="10"/>
        <rFont val="Noto Sans CJK SC"/>
        <family val="2"/>
      </rPr>
      <t xml:space="preserve">号</t>
    </r>
  </si>
  <si>
    <r>
      <rPr>
        <sz val="10"/>
        <rFont val="Noto Sans CJK SC"/>
        <family val="2"/>
      </rPr>
      <t xml:space="preserve">有効 あと</t>
    </r>
    <r>
      <rPr>
        <sz val="10"/>
        <rFont val="Yu Gothic"/>
        <family val="0"/>
        <charset val="1"/>
      </rPr>
      <t xml:space="preserve">408</t>
    </r>
    <r>
      <rPr>
        <sz val="10"/>
        <rFont val="Noto Sans CJK SC"/>
        <family val="2"/>
      </rPr>
      <t xml:space="preserve">日</t>
    </r>
  </si>
  <si>
    <t xml:space="preserve">T1234567890123</t>
  </si>
  <si>
    <r>
      <rPr>
        <sz val="10"/>
        <rFont val="Noto Sans CJK SC"/>
        <family val="2"/>
      </rPr>
      <t xml:space="preserve">形式</t>
    </r>
    <r>
      <rPr>
        <sz val="10"/>
        <rFont val="Yu Gothic"/>
        <family val="0"/>
        <charset val="1"/>
      </rPr>
      <t xml:space="preserve">OK</t>
    </r>
  </si>
  <si>
    <t xml:space="preserve">加入</t>
  </si>
  <si>
    <t xml:space="preserve">月末締め</t>
  </si>
  <si>
    <t xml:space="preserve">翌月末払い</t>
  </si>
  <si>
    <t xml:space="preserve">サンプル工業</t>
  </si>
  <si>
    <t xml:space="preserve">田中 二郎</t>
  </si>
  <si>
    <t xml:space="preserve">田中</t>
  </si>
  <si>
    <t xml:space="preserve">03-0000-0002</t>
  </si>
  <si>
    <t xml:space="preserve">とび・土工工事業</t>
  </si>
  <si>
    <r>
      <rPr>
        <sz val="10"/>
        <rFont val="Noto Sans CJK SC"/>
        <family val="2"/>
      </rPr>
      <t xml:space="preserve">〇〇県知事許可（般</t>
    </r>
    <r>
      <rPr>
        <sz val="10"/>
        <rFont val="Yu Gothic"/>
        <family val="0"/>
        <charset val="1"/>
      </rPr>
      <t xml:space="preserve">-3</t>
    </r>
    <r>
      <rPr>
        <sz val="10"/>
        <rFont val="Noto Sans CJK SC"/>
        <family val="2"/>
      </rPr>
      <t xml:space="preserve">）第</t>
    </r>
    <r>
      <rPr>
        <sz val="10"/>
        <rFont val="Yu Gothic"/>
        <family val="0"/>
        <charset val="1"/>
      </rPr>
      <t xml:space="preserve">10002</t>
    </r>
    <r>
      <rPr>
        <sz val="10"/>
        <rFont val="Noto Sans CJK SC"/>
        <family val="2"/>
      </rPr>
      <t xml:space="preserve">号</t>
    </r>
  </si>
  <si>
    <r>
      <rPr>
        <sz val="10"/>
        <rFont val="Noto Sans CJK SC"/>
        <family val="2"/>
      </rPr>
      <t xml:space="preserve">更新まで </t>
    </r>
    <r>
      <rPr>
        <sz val="10"/>
        <rFont val="Yu Gothic"/>
        <family val="0"/>
        <charset val="1"/>
      </rPr>
      <t xml:space="preserve">45</t>
    </r>
    <r>
      <rPr>
        <sz val="10"/>
        <rFont val="Noto Sans CJK SC"/>
        <family val="2"/>
      </rPr>
      <t xml:space="preserve">日</t>
    </r>
  </si>
  <si>
    <t xml:space="preserve">T2345678901234</t>
  </si>
  <si>
    <r>
      <rPr>
        <sz val="10"/>
        <rFont val="Yu Gothic"/>
        <family val="0"/>
        <charset val="1"/>
      </rPr>
      <t xml:space="preserve">20</t>
    </r>
    <r>
      <rPr>
        <sz val="10"/>
        <rFont val="Noto Sans CJK SC"/>
        <family val="2"/>
      </rPr>
      <t xml:space="preserve">日締め</t>
    </r>
  </si>
  <si>
    <r>
      <rPr>
        <sz val="10"/>
        <rFont val="Noto Sans CJK SC"/>
        <family val="2"/>
      </rPr>
      <t xml:space="preserve">翌月</t>
    </r>
    <r>
      <rPr>
        <sz val="10"/>
        <rFont val="Yu Gothic"/>
        <family val="0"/>
        <charset val="1"/>
      </rPr>
      <t xml:space="preserve">25</t>
    </r>
    <r>
      <rPr>
        <sz val="10"/>
        <rFont val="Noto Sans CJK SC"/>
        <family val="2"/>
      </rPr>
      <t xml:space="preserve">日払い</t>
    </r>
  </si>
  <si>
    <t xml:space="preserve">許可の更新時期が近い。更新後の写しを受領すること</t>
  </si>
  <si>
    <t xml:space="preserve">サンプル通信</t>
  </si>
  <si>
    <t xml:space="preserve">佐藤 三郎</t>
  </si>
  <si>
    <t xml:space="preserve">渡辺</t>
  </si>
  <si>
    <t xml:space="preserve">03-0000-0003</t>
  </si>
  <si>
    <t xml:space="preserve">電気通信工事業</t>
  </si>
  <si>
    <r>
      <rPr>
        <sz val="10"/>
        <rFont val="Noto Sans CJK SC"/>
        <family val="2"/>
      </rPr>
      <t xml:space="preserve">〇〇県知事許可（般</t>
    </r>
    <r>
      <rPr>
        <sz val="10"/>
        <rFont val="Yu Gothic"/>
        <family val="0"/>
        <charset val="1"/>
      </rPr>
      <t xml:space="preserve">-2</t>
    </r>
    <r>
      <rPr>
        <sz val="10"/>
        <rFont val="Noto Sans CJK SC"/>
        <family val="2"/>
      </rPr>
      <t xml:space="preserve">）第</t>
    </r>
    <r>
      <rPr>
        <sz val="10"/>
        <rFont val="Yu Gothic"/>
        <family val="0"/>
        <charset val="1"/>
      </rPr>
      <t xml:space="preserve">10003</t>
    </r>
    <r>
      <rPr>
        <sz val="10"/>
        <rFont val="Noto Sans CJK SC"/>
        <family val="2"/>
      </rPr>
      <t xml:space="preserve">号</t>
    </r>
  </si>
  <si>
    <r>
      <rPr>
        <sz val="10"/>
        <rFont val="Noto Sans CJK SC"/>
        <family val="2"/>
      </rPr>
      <t xml:space="preserve">期限切れ </t>
    </r>
    <r>
      <rPr>
        <sz val="10"/>
        <rFont val="Yu Gothic"/>
        <family val="0"/>
        <charset val="1"/>
      </rPr>
      <t xml:space="preserve">44</t>
    </r>
    <r>
      <rPr>
        <sz val="10"/>
        <rFont val="Noto Sans CJK SC"/>
        <family val="2"/>
      </rPr>
      <t xml:space="preserve">日</t>
    </r>
  </si>
  <si>
    <t xml:space="preserve">未登録</t>
  </si>
  <si>
    <t xml:space="preserve">未加入</t>
  </si>
  <si>
    <t xml:space="preserve">休止</t>
  </si>
  <si>
    <t xml:space="preserve">許可期限切れ。更新の確認が取れるまで新規発注は停止</t>
  </si>
  <si>
    <t xml:space="preserve">「残日数」「許可の状態」「判定」は本来は自動計算です。ここでは見本として値を直接入れています。</t>
  </si>
  <si>
    <t xml:space="preserve">選択肢と設定</t>
  </si>
  <si>
    <r>
      <rPr>
        <b val="true"/>
        <sz val="9.5"/>
        <color rgb="FF1F2937"/>
        <rFont val="Noto Sans CJK SC"/>
        <family val="2"/>
      </rPr>
      <t xml:space="preserve">締めの日（</t>
    </r>
    <r>
      <rPr>
        <b val="true"/>
        <sz val="9.5"/>
        <color rgb="FF1F2937"/>
        <rFont val="Yu Gothic"/>
        <family val="0"/>
        <charset val="1"/>
      </rPr>
      <t xml:space="preserve">0</t>
    </r>
    <r>
      <rPr>
        <b val="true"/>
        <sz val="9.5"/>
        <color rgb="FF1F2937"/>
        <rFont val="Noto Sans CJK SC"/>
        <family val="2"/>
      </rPr>
      <t xml:space="preserve">＝月末）</t>
    </r>
  </si>
  <si>
    <t xml:space="preserve">何か月後</t>
  </si>
  <si>
    <r>
      <rPr>
        <b val="true"/>
        <sz val="9.5"/>
        <color rgb="FF1F2937"/>
        <rFont val="Noto Sans CJK SC"/>
        <family val="2"/>
      </rPr>
      <t xml:space="preserve">日（</t>
    </r>
    <r>
      <rPr>
        <b val="true"/>
        <sz val="9.5"/>
        <color rgb="FF1F2937"/>
        <rFont val="Yu Gothic"/>
        <family val="0"/>
        <charset val="1"/>
      </rPr>
      <t xml:space="preserve">0</t>
    </r>
    <r>
      <rPr>
        <b val="true"/>
        <sz val="9.5"/>
        <color rgb="FF1F2937"/>
        <rFont val="Noto Sans CJK SC"/>
        <family val="2"/>
      </rPr>
      <t xml:space="preserve">＝月末）</t>
    </r>
  </si>
  <si>
    <t xml:space="preserve">保険</t>
  </si>
  <si>
    <t xml:space="preserve">発注の状態</t>
  </si>
  <si>
    <t xml:space="preserve">当月末払い</t>
  </si>
  <si>
    <t xml:space="preserve">発注済み</t>
  </si>
  <si>
    <t xml:space="preserve">特定</t>
  </si>
  <si>
    <r>
      <rPr>
        <sz val="10"/>
        <rFont val="Yu Gothic"/>
        <family val="0"/>
        <charset val="1"/>
      </rPr>
      <t xml:space="preserve">15</t>
    </r>
    <r>
      <rPr>
        <sz val="10"/>
        <rFont val="Noto Sans CJK SC"/>
        <family val="2"/>
      </rPr>
      <t xml:space="preserve">日締め</t>
    </r>
  </si>
  <si>
    <t xml:space="preserve">施工中</t>
  </si>
  <si>
    <t xml:space="preserve">管工事業</t>
  </si>
  <si>
    <r>
      <rPr>
        <sz val="10"/>
        <rFont val="Noto Sans CJK SC"/>
        <family val="2"/>
      </rPr>
      <t xml:space="preserve">翌月</t>
    </r>
    <r>
      <rPr>
        <sz val="10"/>
        <rFont val="Yu Gothic"/>
        <family val="0"/>
        <charset val="1"/>
      </rPr>
      <t xml:space="preserve">10</t>
    </r>
    <r>
      <rPr>
        <sz val="10"/>
        <rFont val="Noto Sans CJK SC"/>
        <family val="2"/>
      </rPr>
      <t xml:space="preserve">日払い</t>
    </r>
  </si>
  <si>
    <t xml:space="preserve">適用除外</t>
  </si>
  <si>
    <t xml:space="preserve">終了</t>
  </si>
  <si>
    <t xml:space="preserve">完了</t>
  </si>
  <si>
    <t xml:space="preserve">消防施設工事業</t>
  </si>
  <si>
    <r>
      <rPr>
        <sz val="10"/>
        <rFont val="Yu Gothic"/>
        <family val="0"/>
        <charset val="1"/>
      </rPr>
      <t xml:space="preserve">25</t>
    </r>
    <r>
      <rPr>
        <sz val="10"/>
        <rFont val="Noto Sans CJK SC"/>
        <family val="2"/>
      </rPr>
      <t xml:space="preserve">日締め</t>
    </r>
  </si>
  <si>
    <r>
      <rPr>
        <sz val="10"/>
        <rFont val="Noto Sans CJK SC"/>
        <family val="2"/>
      </rPr>
      <t xml:space="preserve">翌月</t>
    </r>
    <r>
      <rPr>
        <sz val="10"/>
        <rFont val="Yu Gothic"/>
        <family val="0"/>
        <charset val="1"/>
      </rPr>
      <t xml:space="preserve">15</t>
    </r>
    <r>
      <rPr>
        <sz val="10"/>
        <rFont val="Noto Sans CJK SC"/>
        <family val="2"/>
      </rPr>
      <t xml:space="preserve">日払い</t>
    </r>
  </si>
  <si>
    <t xml:space="preserve">請求受領</t>
  </si>
  <si>
    <t xml:space="preserve">内装仕上工事業</t>
  </si>
  <si>
    <t xml:space="preserve">支払済み</t>
  </si>
  <si>
    <t xml:space="preserve">翌々月末払い</t>
  </si>
  <si>
    <t xml:space="preserve">取止め</t>
  </si>
  <si>
    <t xml:space="preserve">建築工事業</t>
  </si>
  <si>
    <t xml:space="preserve">土木工事業</t>
  </si>
  <si>
    <t xml:space="preserve">その他</t>
  </si>
  <si>
    <r>
      <rPr>
        <sz val="9"/>
        <color rgb="FF6B7280"/>
        <rFont val="Noto Sans CJK SC"/>
        <family val="2"/>
      </rPr>
      <t xml:space="preserve">締日・支払サイトの数値を書き換えると、発注・支払管理の支払予定日の計算も変わります。「何か月後」は締め月から数えた月数、「日」は</t>
    </r>
    <r>
      <rPr>
        <sz val="9"/>
        <color rgb="FF6B7280"/>
        <rFont val="Yu Gothic"/>
        <family val="0"/>
        <charset val="1"/>
      </rPr>
      <t xml:space="preserve">0</t>
    </r>
    <r>
      <rPr>
        <sz val="9"/>
        <color rgb="FF6B7280"/>
        <rFont val="Noto Sans CJK SC"/>
        <family val="2"/>
      </rPr>
      <t xml:space="preserve">で月末を意味します。</t>
    </r>
  </si>
</sst>
</file>

<file path=xl/styles.xml><?xml version="1.0" encoding="utf-8"?>
<styleSheet xmlns="http://schemas.openxmlformats.org/spreadsheetml/2006/main">
  <numFmts count="7">
    <numFmt numFmtId="164" formatCode="General"/>
    <numFmt numFmtId="165" formatCode="yyyy/m/d"/>
    <numFmt numFmtId="166" formatCode="0\日"/>
    <numFmt numFmtId="167" formatCode="#,##0"/>
    <numFmt numFmtId="168" formatCode="0%"/>
    <numFmt numFmtId="169" formatCode="General"/>
    <numFmt numFmtId="170" formatCode="0"/>
  </numFmts>
  <fonts count="18">
    <font>
      <sz val="11"/>
      <color theme="1"/>
      <name val="Calibri"/>
      <family val="2"/>
      <charset val="1"/>
    </font>
    <font>
      <sz val="10"/>
      <name val="Arial"/>
      <family val="0"/>
    </font>
    <font>
      <sz val="10"/>
      <name val="Arial"/>
      <family val="0"/>
    </font>
    <font>
      <sz val="10"/>
      <name val="Arial"/>
      <family val="0"/>
    </font>
    <font>
      <b val="true"/>
      <sz val="16"/>
      <color rgb="FF3A2A18"/>
      <name val="Noto Sans CJK SC"/>
      <family val="2"/>
    </font>
    <font>
      <b val="true"/>
      <sz val="16"/>
      <color rgb="FF3A2A18"/>
      <name val="Yu Gothic"/>
      <family val="0"/>
      <charset val="1"/>
    </font>
    <font>
      <sz val="9"/>
      <color rgb="FF6B7280"/>
      <name val="Noto Sans CJK SC"/>
      <family val="2"/>
    </font>
    <font>
      <b val="true"/>
      <sz val="11"/>
      <color rgb="FF3A2A18"/>
      <name val="Noto Sans CJK SC"/>
      <family val="2"/>
    </font>
    <font>
      <b val="true"/>
      <sz val="10"/>
      <name val="Noto Sans CJK SC"/>
      <family val="2"/>
    </font>
    <font>
      <sz val="10"/>
      <name val="Noto Sans CJK SC"/>
      <family val="2"/>
    </font>
    <font>
      <sz val="10"/>
      <name val="Yu Gothic"/>
      <family val="0"/>
      <charset val="1"/>
    </font>
    <font>
      <b val="true"/>
      <sz val="10"/>
      <name val="Yu Gothic"/>
      <family val="0"/>
      <charset val="1"/>
    </font>
    <font>
      <b val="true"/>
      <sz val="15"/>
      <color rgb="FF3A2A18"/>
      <name val="Noto Sans CJK SC"/>
      <family val="2"/>
    </font>
    <font>
      <b val="true"/>
      <sz val="9.5"/>
      <color rgb="FF374151"/>
      <name val="Noto Sans CJK SC"/>
      <family val="2"/>
    </font>
    <font>
      <b val="true"/>
      <sz val="9.5"/>
      <color rgb="FF1F2937"/>
      <name val="Yu Gothic"/>
      <family val="0"/>
      <charset val="1"/>
    </font>
    <font>
      <b val="true"/>
      <sz val="9.5"/>
      <color rgb="FF1F2937"/>
      <name val="Noto Sans CJK SC"/>
      <family val="2"/>
    </font>
    <font>
      <b val="true"/>
      <sz val="11"/>
      <color rgb="FF3A2A18"/>
      <name val="Yu Gothic"/>
      <family val="0"/>
      <charset val="1"/>
    </font>
    <font>
      <sz val="9"/>
      <color rgb="FF6B7280"/>
      <name val="Yu Gothic"/>
      <family val="0"/>
      <charset val="1"/>
    </font>
  </fonts>
  <fills count="6">
    <fill>
      <patternFill patternType="none"/>
    </fill>
    <fill>
      <patternFill patternType="gray125"/>
    </fill>
    <fill>
      <patternFill patternType="solid">
        <fgColor rgb="FFF2F5F9"/>
        <bgColor rgb="FFF7F9FC"/>
      </patternFill>
    </fill>
    <fill>
      <patternFill patternType="solid">
        <fgColor rgb="FFFFFFFF"/>
        <bgColor rgb="FFF7F9FC"/>
      </patternFill>
    </fill>
    <fill>
      <patternFill patternType="solid">
        <fgColor rgb="FFE4E9F0"/>
        <bgColor rgb="FFE8F5EF"/>
      </patternFill>
    </fill>
    <fill>
      <patternFill patternType="solid">
        <fgColor rgb="FFF7F9FC"/>
        <bgColor rgb="FFF2F5F9"/>
      </patternFill>
    </fill>
  </fills>
  <borders count="22">
    <border diagonalUp="false" diagonalDown="false">
      <left/>
      <right/>
      <top/>
      <bottom/>
      <diagonal/>
    </border>
    <border diagonalUp="false" diagonalDown="false">
      <left/>
      <right/>
      <top/>
      <bottom style="medium">
        <color rgb="FF374151"/>
      </bottom>
      <diagonal/>
    </border>
    <border diagonalUp="false" diagonalDown="false">
      <left style="medium">
        <color rgb="FF374151"/>
      </left>
      <right style="thin">
        <color rgb="FF6B7280"/>
      </right>
      <top style="medium">
        <color rgb="FF374151"/>
      </top>
      <bottom style="thin">
        <color rgb="FF6B7280"/>
      </bottom>
      <diagonal/>
    </border>
    <border diagonalUp="false" diagonalDown="false">
      <left style="thin">
        <color rgb="FF6B7280"/>
      </left>
      <right style="thin">
        <color rgb="FF6B7280"/>
      </right>
      <top style="medium">
        <color rgb="FF374151"/>
      </top>
      <bottom style="thin">
        <color rgb="FF6B7280"/>
      </bottom>
      <diagonal/>
    </border>
    <border diagonalUp="false" diagonalDown="false">
      <left style="thin">
        <color rgb="FF6B7280"/>
      </left>
      <right style="medium">
        <color rgb="FF374151"/>
      </right>
      <top style="medium">
        <color rgb="FF374151"/>
      </top>
      <bottom style="thin">
        <color rgb="FF6B7280"/>
      </bottom>
      <diagonal/>
    </border>
    <border diagonalUp="false" diagonalDown="false">
      <left style="medium">
        <color rgb="FF374151"/>
      </left>
      <right style="thin">
        <color rgb="FF6B7280"/>
      </right>
      <top style="thin">
        <color rgb="FF6B7280"/>
      </top>
      <bottom style="medium">
        <color rgb="FF374151"/>
      </bottom>
      <diagonal/>
    </border>
    <border diagonalUp="false" diagonalDown="false">
      <left style="thin">
        <color rgb="FF6B7280"/>
      </left>
      <right style="thin">
        <color rgb="FF6B7280"/>
      </right>
      <top style="thin">
        <color rgb="FF6B7280"/>
      </top>
      <bottom style="medium">
        <color rgb="FF374151"/>
      </bottom>
      <diagonal/>
    </border>
    <border diagonalUp="false" diagonalDown="false">
      <left style="thin">
        <color rgb="FF6B7280"/>
      </left>
      <right style="medium">
        <color rgb="FF374151"/>
      </right>
      <top style="thin">
        <color rgb="FF6B7280"/>
      </top>
      <bottom style="medium">
        <color rgb="FF374151"/>
      </bottom>
      <diagonal/>
    </border>
    <border diagonalUp="false" diagonalDown="false">
      <left style="medium">
        <color rgb="FF374151"/>
      </left>
      <right style="thin">
        <color rgb="FF6B7280"/>
      </right>
      <top style="medium">
        <color rgb="FF374151"/>
      </top>
      <bottom style="medium">
        <color rgb="FF374151"/>
      </bottom>
      <diagonal/>
    </border>
    <border diagonalUp="false" diagonalDown="false">
      <left style="thin">
        <color rgb="FF6B7280"/>
      </left>
      <right style="thin">
        <color rgb="FF6B7280"/>
      </right>
      <top style="medium">
        <color rgb="FF374151"/>
      </top>
      <bottom style="medium">
        <color rgb="FF374151"/>
      </bottom>
      <diagonal/>
    </border>
    <border diagonalUp="false" diagonalDown="false">
      <left style="thin">
        <color rgb="FF6B7280"/>
      </left>
      <right style="medium">
        <color rgb="FF374151"/>
      </right>
      <top style="medium">
        <color rgb="FF374151"/>
      </top>
      <bottom style="medium">
        <color rgb="FF374151"/>
      </bottom>
      <diagonal/>
    </border>
    <border diagonalUp="false" diagonalDown="false">
      <left style="medium">
        <color rgb="FF374151"/>
      </left>
      <right style="hair">
        <color rgb="FF9AA3B0"/>
      </right>
      <top style="hair">
        <color rgb="FF9AA3B0"/>
      </top>
      <bottom style="hair">
        <color rgb="FF9AA3B0"/>
      </bottom>
      <diagonal/>
    </border>
    <border diagonalUp="false" diagonalDown="false">
      <left style="hair">
        <color rgb="FF9AA3B0"/>
      </left>
      <right style="hair">
        <color rgb="FF9AA3B0"/>
      </right>
      <top style="hair">
        <color rgb="FF9AA3B0"/>
      </top>
      <bottom style="hair">
        <color rgb="FF9AA3B0"/>
      </bottom>
      <diagonal/>
    </border>
    <border diagonalUp="false" diagonalDown="false">
      <left style="hair">
        <color rgb="FF9AA3B0"/>
      </left>
      <right style="medium">
        <color rgb="FF374151"/>
      </right>
      <top style="hair">
        <color rgb="FF9AA3B0"/>
      </top>
      <bottom style="hair">
        <color rgb="FF9AA3B0"/>
      </bottom>
      <diagonal/>
    </border>
    <border diagonalUp="false" diagonalDown="false">
      <left style="medium">
        <color rgb="FF374151"/>
      </left>
      <right style="hair">
        <color rgb="FF9AA3B0"/>
      </right>
      <top style="hair">
        <color rgb="FF9AA3B0"/>
      </top>
      <bottom style="medium">
        <color rgb="FF374151"/>
      </bottom>
      <diagonal/>
    </border>
    <border diagonalUp="false" diagonalDown="false">
      <left style="hair">
        <color rgb="FF9AA3B0"/>
      </left>
      <right style="hair">
        <color rgb="FF9AA3B0"/>
      </right>
      <top style="hair">
        <color rgb="FF9AA3B0"/>
      </top>
      <bottom style="medium">
        <color rgb="FF374151"/>
      </bottom>
      <diagonal/>
    </border>
    <border diagonalUp="false" diagonalDown="false">
      <left style="hair">
        <color rgb="FF9AA3B0"/>
      </left>
      <right style="medium">
        <color rgb="FF374151"/>
      </right>
      <top style="hair">
        <color rgb="FF9AA3B0"/>
      </top>
      <bottom style="medium">
        <color rgb="FF374151"/>
      </bottom>
      <diagonal/>
    </border>
    <border diagonalUp="false" diagonalDown="false">
      <left style="medium">
        <color rgb="FF374151"/>
      </left>
      <right style="thin">
        <color rgb="FF6B7280"/>
      </right>
      <top style="thin">
        <color rgb="FF6B7280"/>
      </top>
      <bottom style="thin">
        <color rgb="FF6B7280"/>
      </bottom>
      <diagonal/>
    </border>
    <border diagonalUp="false" diagonalDown="false">
      <left style="thin">
        <color rgb="FF6B7280"/>
      </left>
      <right style="medium">
        <color rgb="FF374151"/>
      </right>
      <top style="thin">
        <color rgb="FF6B7280"/>
      </top>
      <bottom style="thin">
        <color rgb="FF6B7280"/>
      </bottom>
      <diagonal/>
    </border>
    <border diagonalUp="false" diagonalDown="false">
      <left style="medium">
        <color rgb="FF374151"/>
      </left>
      <right style="medium">
        <color rgb="FF374151"/>
      </right>
      <top style="medium">
        <color rgb="FF374151"/>
      </top>
      <bottom style="medium">
        <color rgb="FF374151"/>
      </bottom>
      <diagonal/>
    </border>
    <border diagonalUp="false" diagonalDown="false">
      <left style="medium">
        <color rgb="FF374151"/>
      </left>
      <right style="medium">
        <color rgb="FF374151"/>
      </right>
      <top style="hair">
        <color rgb="FF9AA3B0"/>
      </top>
      <bottom style="hair">
        <color rgb="FF9AA3B0"/>
      </bottom>
      <diagonal/>
    </border>
    <border diagonalUp="false" diagonalDown="false">
      <left style="medium">
        <color rgb="FF374151"/>
      </left>
      <right style="medium">
        <color rgb="FF374151"/>
      </right>
      <top style="hair">
        <color rgb="FF9AA3B0"/>
      </top>
      <bottom style="medium">
        <color rgb="FF374151"/>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left"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center" vertical="center" textRotation="0" wrapText="false" indent="0" shrinkToFit="false"/>
      <protection locked="true" hidden="false"/>
    </xf>
    <xf numFmtId="164" fontId="13" fillId="2" borderId="2" xfId="0" applyFont="true" applyBorder="true" applyAlignment="true" applyProtection="false">
      <alignment horizontal="center" vertical="center" textRotation="0" wrapText="false" indent="0" shrinkToFit="false"/>
      <protection locked="true" hidden="false"/>
    </xf>
    <xf numFmtId="164" fontId="10" fillId="3" borderId="3" xfId="0" applyFont="true" applyBorder="true" applyAlignment="true" applyProtection="false">
      <alignment horizontal="left" vertical="center" textRotation="0" wrapText="false" indent="0" shrinkToFit="false"/>
      <protection locked="true" hidden="false"/>
    </xf>
    <xf numFmtId="164" fontId="13" fillId="2" borderId="3" xfId="0" applyFont="true" applyBorder="true" applyAlignment="true" applyProtection="false">
      <alignment horizontal="center" vertical="center" textRotation="0" wrapText="false" indent="0" shrinkToFit="false"/>
      <protection locked="true" hidden="false"/>
    </xf>
    <xf numFmtId="165" fontId="10" fillId="3" borderId="4" xfId="0" applyFont="true" applyBorder="true" applyAlignment="true" applyProtection="false">
      <alignment horizontal="left" vertical="center" textRotation="0" wrapText="false" indent="0" shrinkToFit="false"/>
      <protection locked="true" hidden="false"/>
    </xf>
    <xf numFmtId="164" fontId="13" fillId="2" borderId="5" xfId="0" applyFont="true" applyBorder="true" applyAlignment="true" applyProtection="false">
      <alignment horizontal="center" vertical="center" textRotation="0" wrapText="false" indent="0" shrinkToFit="false"/>
      <protection locked="true" hidden="false"/>
    </xf>
    <xf numFmtId="164" fontId="10" fillId="3" borderId="6" xfId="0" applyFont="true" applyBorder="true" applyAlignment="true" applyProtection="false">
      <alignment horizontal="left" vertical="center" textRotation="0" wrapText="false" indent="0" shrinkToFit="false"/>
      <protection locked="true" hidden="false"/>
    </xf>
    <xf numFmtId="164" fontId="13" fillId="2" borderId="6" xfId="0" applyFont="true" applyBorder="true" applyAlignment="true" applyProtection="false">
      <alignment horizontal="center" vertical="center" textRotation="0" wrapText="false" indent="0" shrinkToFit="false"/>
      <protection locked="true" hidden="false"/>
    </xf>
    <xf numFmtId="164" fontId="10" fillId="3" borderId="7" xfId="0" applyFont="true" applyBorder="true" applyAlignment="true" applyProtection="false">
      <alignment horizontal="left" vertical="center" textRotation="0" wrapText="false" indent="0" shrinkToFit="false"/>
      <protection locked="true" hidden="false"/>
    </xf>
    <xf numFmtId="164" fontId="14" fillId="4" borderId="8" xfId="0" applyFont="true" applyBorder="true" applyAlignment="true" applyProtection="false">
      <alignment horizontal="center" vertical="center" textRotation="0" wrapText="true" indent="0" shrinkToFit="false"/>
      <protection locked="true" hidden="false"/>
    </xf>
    <xf numFmtId="164" fontId="15" fillId="4" borderId="9" xfId="0" applyFont="true" applyBorder="true" applyAlignment="true" applyProtection="false">
      <alignment horizontal="center" vertical="center" textRotation="0" wrapText="true" indent="0" shrinkToFit="false"/>
      <protection locked="true" hidden="false"/>
    </xf>
    <xf numFmtId="164" fontId="15" fillId="4" borderId="10" xfId="0" applyFont="true" applyBorder="true" applyAlignment="true" applyProtection="false">
      <alignment horizontal="center" vertical="center" textRotation="0" wrapText="true" indent="0" shrinkToFit="false"/>
      <protection locked="true" hidden="false"/>
    </xf>
    <xf numFmtId="164" fontId="10" fillId="5" borderId="11" xfId="0" applyFont="true" applyBorder="true" applyAlignment="true" applyProtection="false">
      <alignment horizontal="center" vertical="center" textRotation="0" wrapText="false" indent="0" shrinkToFit="false"/>
      <protection locked="true" hidden="false"/>
    </xf>
    <xf numFmtId="164" fontId="10" fillId="3" borderId="12" xfId="0" applyFont="true" applyBorder="true" applyAlignment="true" applyProtection="false">
      <alignment horizontal="left" vertical="center" textRotation="0" wrapText="false" indent="0" shrinkToFit="false"/>
      <protection locked="true" hidden="false"/>
    </xf>
    <xf numFmtId="164" fontId="10" fillId="3" borderId="12" xfId="0" applyFont="true" applyBorder="true" applyAlignment="true" applyProtection="false">
      <alignment horizontal="center" vertical="center" textRotation="0" wrapText="false" indent="0" shrinkToFit="false"/>
      <protection locked="true" hidden="false"/>
    </xf>
    <xf numFmtId="165" fontId="10" fillId="3" borderId="12" xfId="0" applyFont="true" applyBorder="true" applyAlignment="true" applyProtection="false">
      <alignment horizontal="center" vertical="center" textRotation="0" wrapText="false" indent="0" shrinkToFit="false"/>
      <protection locked="true" hidden="false"/>
    </xf>
    <xf numFmtId="166" fontId="10" fillId="5" borderId="12" xfId="0" applyFont="true" applyBorder="true" applyAlignment="true" applyProtection="false">
      <alignment horizontal="center" vertical="center" textRotation="0" wrapText="false" indent="0" shrinkToFit="false"/>
      <protection locked="true" hidden="false"/>
    </xf>
    <xf numFmtId="164" fontId="10" fillId="5" borderId="12" xfId="0" applyFont="true" applyBorder="true" applyAlignment="true" applyProtection="false">
      <alignment horizontal="center" vertical="center" textRotation="0" wrapText="false" indent="0" shrinkToFit="false"/>
      <protection locked="true" hidden="false"/>
    </xf>
    <xf numFmtId="164" fontId="10" fillId="3" borderId="13" xfId="0" applyFont="true" applyBorder="true" applyAlignment="true" applyProtection="false">
      <alignment horizontal="left" vertical="center" textRotation="0" wrapText="false" indent="0" shrinkToFit="false"/>
      <protection locked="true" hidden="false"/>
    </xf>
    <xf numFmtId="164" fontId="10" fillId="5" borderId="14" xfId="0" applyFont="true" applyBorder="true" applyAlignment="true" applyProtection="false">
      <alignment horizontal="center" vertical="center" textRotation="0" wrapText="false" indent="0" shrinkToFit="false"/>
      <protection locked="true" hidden="false"/>
    </xf>
    <xf numFmtId="164" fontId="10" fillId="3" borderId="15" xfId="0" applyFont="true" applyBorder="true" applyAlignment="true" applyProtection="false">
      <alignment horizontal="left" vertical="center" textRotation="0" wrapText="false" indent="0" shrinkToFit="false"/>
      <protection locked="true" hidden="false"/>
    </xf>
    <xf numFmtId="164" fontId="10" fillId="3" borderId="15" xfId="0" applyFont="true" applyBorder="true" applyAlignment="true" applyProtection="false">
      <alignment horizontal="center" vertical="center" textRotation="0" wrapText="false" indent="0" shrinkToFit="false"/>
      <protection locked="true" hidden="false"/>
    </xf>
    <xf numFmtId="165" fontId="10" fillId="3" borderId="15" xfId="0" applyFont="true" applyBorder="true" applyAlignment="true" applyProtection="false">
      <alignment horizontal="center" vertical="center" textRotation="0" wrapText="false" indent="0" shrinkToFit="false"/>
      <protection locked="true" hidden="false"/>
    </xf>
    <xf numFmtId="166" fontId="10" fillId="5" borderId="15" xfId="0" applyFont="true" applyBorder="true" applyAlignment="true" applyProtection="false">
      <alignment horizontal="center" vertical="center" textRotation="0" wrapText="false" indent="0" shrinkToFit="false"/>
      <protection locked="true" hidden="false"/>
    </xf>
    <xf numFmtId="164" fontId="10" fillId="5" borderId="15" xfId="0" applyFont="true" applyBorder="true" applyAlignment="true" applyProtection="false">
      <alignment horizontal="center" vertical="center" textRotation="0" wrapText="false" indent="0" shrinkToFit="false"/>
      <protection locked="true" hidden="false"/>
    </xf>
    <xf numFmtId="164" fontId="10" fillId="3" borderId="16" xfId="0" applyFont="true" applyBorder="true" applyAlignment="true" applyProtection="false">
      <alignment horizontal="left" vertical="center" textRotation="0" wrapText="false" indent="0" shrinkToFit="false"/>
      <protection locked="true" hidden="false"/>
    </xf>
    <xf numFmtId="167" fontId="10" fillId="3" borderId="12" xfId="0" applyFont="true" applyBorder="true" applyAlignment="true" applyProtection="false">
      <alignment horizontal="right" vertical="center" textRotation="0" wrapText="false" indent="0" shrinkToFit="false"/>
      <protection locked="true" hidden="false"/>
    </xf>
    <xf numFmtId="168" fontId="10" fillId="3" borderId="12" xfId="0" applyFont="true" applyBorder="true" applyAlignment="true" applyProtection="false">
      <alignment horizontal="center" vertical="center" textRotation="0" wrapText="false" indent="0" shrinkToFit="false"/>
      <protection locked="true" hidden="false"/>
    </xf>
    <xf numFmtId="167" fontId="10" fillId="5" borderId="12" xfId="0" applyFont="true" applyBorder="true" applyAlignment="true" applyProtection="false">
      <alignment horizontal="right" vertical="center" textRotation="0" wrapText="false" indent="0" shrinkToFit="false"/>
      <protection locked="true" hidden="false"/>
    </xf>
    <xf numFmtId="165" fontId="10" fillId="5" borderId="12" xfId="0" applyFont="true" applyBorder="true" applyAlignment="true" applyProtection="false">
      <alignment horizontal="center" vertical="center" textRotation="0" wrapText="false" indent="0" shrinkToFit="false"/>
      <protection locked="true" hidden="false"/>
    </xf>
    <xf numFmtId="167" fontId="10" fillId="3" borderId="15" xfId="0" applyFont="true" applyBorder="true" applyAlignment="true" applyProtection="false">
      <alignment horizontal="right" vertical="center" textRotation="0" wrapText="false" indent="0" shrinkToFit="false"/>
      <protection locked="true" hidden="false"/>
    </xf>
    <xf numFmtId="168" fontId="10" fillId="3" borderId="15" xfId="0" applyFont="true" applyBorder="true" applyAlignment="true" applyProtection="false">
      <alignment horizontal="center" vertical="center" textRotation="0" wrapText="false" indent="0" shrinkToFit="false"/>
      <protection locked="true" hidden="false"/>
    </xf>
    <xf numFmtId="167" fontId="10" fillId="5" borderId="15" xfId="0" applyFont="true" applyBorder="true" applyAlignment="true" applyProtection="false">
      <alignment horizontal="right" vertical="center" textRotation="0" wrapText="false" indent="0" shrinkToFit="false"/>
      <protection locked="true" hidden="false"/>
    </xf>
    <xf numFmtId="165" fontId="10" fillId="5" borderId="15"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left" vertical="top" textRotation="0" wrapText="true" indent="0" shrinkToFit="false"/>
      <protection locked="true" hidden="false"/>
    </xf>
    <xf numFmtId="164" fontId="13" fillId="2" borderId="4" xfId="0" applyFont="true" applyBorder="true" applyAlignment="true" applyProtection="false">
      <alignment horizontal="center" vertical="center" textRotation="0" wrapText="false" indent="0" shrinkToFit="false"/>
      <protection locked="true" hidden="false"/>
    </xf>
    <xf numFmtId="164" fontId="9" fillId="0" borderId="17" xfId="0" applyFont="true" applyBorder="true" applyAlignment="true" applyProtection="false">
      <alignment horizontal="left" vertical="center" textRotation="0" wrapText="false" indent="0" shrinkToFit="false"/>
      <protection locked="true" hidden="false"/>
    </xf>
    <xf numFmtId="169" fontId="11" fillId="5" borderId="18" xfId="0" applyFont="true" applyBorder="true" applyAlignment="true" applyProtection="false">
      <alignment horizontal="center" vertical="center" textRotation="0" wrapText="false" indent="0" shrinkToFit="false"/>
      <protection locked="true" hidden="false"/>
    </xf>
    <xf numFmtId="164" fontId="9" fillId="0" borderId="5" xfId="0" applyFont="true" applyBorder="true" applyAlignment="true" applyProtection="false">
      <alignment horizontal="left" vertical="center" textRotation="0" wrapText="false" indent="0" shrinkToFit="false"/>
      <protection locked="true" hidden="false"/>
    </xf>
    <xf numFmtId="169" fontId="11" fillId="5" borderId="7" xfId="0" applyFont="true" applyBorder="true" applyAlignment="true" applyProtection="false">
      <alignment horizontal="center" vertical="center" textRotation="0" wrapText="false" indent="0" shrinkToFit="false"/>
      <protection locked="true" hidden="false"/>
    </xf>
    <xf numFmtId="170" fontId="11" fillId="5" borderId="18" xfId="0" applyFont="true" applyBorder="true" applyAlignment="true" applyProtection="false">
      <alignment horizontal="center" vertical="center" textRotation="0" wrapText="false" indent="0" shrinkToFit="false"/>
      <protection locked="true" hidden="false"/>
    </xf>
    <xf numFmtId="167" fontId="11" fillId="5" borderId="18" xfId="0" applyFont="true" applyBorder="true" applyAlignment="true" applyProtection="false">
      <alignment horizontal="right" vertical="center" textRotation="0" wrapText="false" indent="0" shrinkToFit="false"/>
      <protection locked="true" hidden="false"/>
    </xf>
    <xf numFmtId="170" fontId="11" fillId="5" borderId="7"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true" applyProtection="false">
      <alignment horizontal="left" vertical="center" textRotation="0" wrapText="false" indent="0" shrinkToFit="false"/>
      <protection locked="true" hidden="false"/>
    </xf>
    <xf numFmtId="164" fontId="10" fillId="3" borderId="11" xfId="0" applyFont="true" applyBorder="true" applyAlignment="true" applyProtection="false">
      <alignment horizontal="center" vertical="center" textRotation="0" wrapText="false" indent="0" shrinkToFit="false"/>
      <protection locked="true" hidden="false"/>
    </xf>
    <xf numFmtId="164" fontId="9" fillId="3" borderId="12" xfId="0" applyFont="true" applyBorder="true" applyAlignment="true" applyProtection="false">
      <alignment horizontal="left" vertical="center" textRotation="0" wrapText="false" indent="0" shrinkToFit="false"/>
      <protection locked="true" hidden="false"/>
    </xf>
    <xf numFmtId="164" fontId="9" fillId="3" borderId="12" xfId="0" applyFont="true" applyBorder="true" applyAlignment="true" applyProtection="false">
      <alignment horizontal="center" vertical="center" textRotation="0" wrapText="false" indent="0" shrinkToFit="false"/>
      <protection locked="true" hidden="false"/>
    </xf>
    <xf numFmtId="166" fontId="10" fillId="3" borderId="12" xfId="0" applyFont="true" applyBorder="true" applyAlignment="true" applyProtection="false">
      <alignment horizontal="center" vertical="center" textRotation="0" wrapText="false" indent="0" shrinkToFit="false"/>
      <protection locked="true" hidden="false"/>
    </xf>
    <xf numFmtId="164" fontId="9" fillId="3" borderId="13" xfId="0" applyFont="true" applyBorder="true" applyAlignment="true" applyProtection="false">
      <alignment horizontal="left" vertical="center" textRotation="0" wrapText="false" indent="0" shrinkToFit="false"/>
      <protection locked="true" hidden="false"/>
    </xf>
    <xf numFmtId="164" fontId="10" fillId="3" borderId="14" xfId="0" applyFont="true" applyBorder="true" applyAlignment="true" applyProtection="false">
      <alignment horizontal="center" vertical="center" textRotation="0" wrapText="false" indent="0" shrinkToFit="false"/>
      <protection locked="true" hidden="false"/>
    </xf>
    <xf numFmtId="164" fontId="9" fillId="3" borderId="15" xfId="0" applyFont="true" applyBorder="true" applyAlignment="true" applyProtection="false">
      <alignment horizontal="left" vertical="center" textRotation="0" wrapText="false" indent="0" shrinkToFit="false"/>
      <protection locked="true" hidden="false"/>
    </xf>
    <xf numFmtId="164" fontId="9" fillId="3" borderId="15" xfId="0" applyFont="true" applyBorder="true" applyAlignment="true" applyProtection="false">
      <alignment horizontal="center" vertical="center" textRotation="0" wrapText="false" indent="0" shrinkToFit="false"/>
      <protection locked="true" hidden="false"/>
    </xf>
    <xf numFmtId="166" fontId="10" fillId="3" borderId="15" xfId="0" applyFont="true" applyBorder="true" applyAlignment="true" applyProtection="false">
      <alignment horizontal="center" vertical="center" textRotation="0" wrapText="false" indent="0" shrinkToFit="false"/>
      <protection locked="true" hidden="false"/>
    </xf>
    <xf numFmtId="164" fontId="9" fillId="3" borderId="16" xfId="0" applyFont="true" applyBorder="true" applyAlignment="true" applyProtection="false">
      <alignment horizontal="left"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15" fillId="4" borderId="19" xfId="0" applyFont="true" applyBorder="true" applyAlignment="true" applyProtection="false">
      <alignment horizontal="center" vertical="center" textRotation="0" wrapText="false" indent="0" shrinkToFit="false"/>
      <protection locked="true" hidden="false"/>
    </xf>
    <xf numFmtId="164" fontId="15" fillId="4" borderId="8" xfId="0" applyFont="true" applyBorder="true" applyAlignment="true" applyProtection="false">
      <alignment horizontal="center" vertical="center" textRotation="0" wrapText="false" indent="0" shrinkToFit="false"/>
      <protection locked="true" hidden="false"/>
    </xf>
    <xf numFmtId="164" fontId="15" fillId="4" borderId="10" xfId="0" applyFont="true" applyBorder="true" applyAlignment="true" applyProtection="false">
      <alignment horizontal="center" vertical="center" textRotation="0" wrapText="false" indent="0" shrinkToFit="false"/>
      <protection locked="true" hidden="false"/>
    </xf>
    <xf numFmtId="164" fontId="15" fillId="4" borderId="9" xfId="0" applyFont="true" applyBorder="true" applyAlignment="true" applyProtection="false">
      <alignment horizontal="center" vertical="center" textRotation="0" wrapText="false" indent="0" shrinkToFit="false"/>
      <protection locked="true" hidden="false"/>
    </xf>
    <xf numFmtId="164" fontId="9" fillId="0" borderId="20" xfId="0" applyFont="true" applyBorder="true" applyAlignment="true" applyProtection="false">
      <alignment horizontal="left" vertical="center" textRotation="0" wrapText="false" indent="0" shrinkToFit="false"/>
      <protection locked="true" hidden="false"/>
    </xf>
    <xf numFmtId="164" fontId="9" fillId="0" borderId="11" xfId="0" applyFont="true" applyBorder="true" applyAlignment="true" applyProtection="false">
      <alignment horizontal="left" vertical="center" textRotation="0" wrapText="false" indent="0" shrinkToFit="false"/>
      <protection locked="true" hidden="false"/>
    </xf>
    <xf numFmtId="164" fontId="10" fillId="0" borderId="13"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9" fillId="0" borderId="21" xfId="0" applyFont="true" applyBorder="true" applyAlignment="true" applyProtection="false">
      <alignment horizontal="left" vertical="center" textRotation="0" wrapText="false" indent="0" shrinkToFit="false"/>
      <protection locked="true" hidden="false"/>
    </xf>
    <xf numFmtId="164" fontId="10" fillId="0" borderId="11" xfId="0" applyFont="true" applyBorder="true" applyAlignment="true" applyProtection="false">
      <alignment horizontal="left" vertical="center" textRotation="0" wrapText="false" indent="0" shrinkToFit="false"/>
      <protection locked="true" hidden="false"/>
    </xf>
    <xf numFmtId="164" fontId="10" fillId="0" borderId="14" xfId="0" applyFont="true" applyBorder="true" applyAlignment="true" applyProtection="false">
      <alignment horizontal="left" vertical="center" textRotation="0" wrapText="false" indent="0" shrinkToFit="false"/>
      <protection locked="true" hidden="false"/>
    </xf>
    <xf numFmtId="164" fontId="10" fillId="0" borderId="16" xfId="0" applyFont="true" applyBorder="true" applyAlignment="true" applyProtection="false">
      <alignment horizontal="center" vertical="center" textRotation="0" wrapText="false" indent="0" shrinkToFit="false"/>
      <protection locked="true" hidden="false"/>
    </xf>
    <xf numFmtId="164" fontId="9" fillId="0" borderId="14" xfId="0" applyFont="true" applyBorder="true" applyAlignment="true" applyProtection="false">
      <alignment horizontal="left" vertical="center" textRotation="0" wrapText="false" indent="0" shrinkToFit="false"/>
      <protection locked="true" hidden="false"/>
    </xf>
    <xf numFmtId="164" fontId="10" fillId="0" borderId="15" xfId="0" applyFont="true" applyBorder="true" applyAlignment="true" applyProtection="false">
      <alignment horizontal="center"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8">
    <dxf>
      <fill>
        <patternFill patternType="solid">
          <fgColor rgb="FFE4E9F0"/>
          <bgColor rgb="FF000000"/>
        </patternFill>
      </fill>
    </dxf>
    <dxf>
      <fill>
        <patternFill patternType="solid">
          <fgColor rgb="FFF7F9FC"/>
          <bgColor rgb="FF000000"/>
        </patternFill>
      </fill>
    </dxf>
    <dxf>
      <fill>
        <patternFill patternType="solid">
          <fgColor rgb="FF1F2937"/>
          <bgColor rgb="FF000000"/>
        </patternFill>
      </fill>
    </dxf>
    <dxf>
      <fill>
        <patternFill patternType="solid">
          <bgColor rgb="FF000000"/>
        </patternFill>
      </fill>
    </dxf>
    <dxf>
      <fill>
        <patternFill patternType="solid">
          <fgColor rgb="FFFFFFFF"/>
          <bgColor rgb="FF000000"/>
        </patternFill>
      </fill>
    </dxf>
    <dxf>
      <font>
        <name val="Yu Gothic"/>
        <charset val="1"/>
        <family val="0"/>
        <b val="1"/>
        <color rgb="FFB02334"/>
        <sz val="10"/>
      </font>
      <fill>
        <patternFill>
          <bgColor rgb="FFFBE3E6"/>
        </patternFill>
      </fill>
    </dxf>
    <dxf>
      <font>
        <name val="Yu Gothic"/>
        <charset val="1"/>
        <family val="0"/>
        <color rgb="FF8A5A00"/>
        <sz val="10"/>
      </font>
      <fill>
        <patternFill>
          <bgColor rgb="FFFCF2DF"/>
        </patternFill>
      </fill>
    </dxf>
    <dxf>
      <font>
        <name val="Yu Gothic"/>
        <charset val="1"/>
        <family val="0"/>
        <color rgb="FF0F7B52"/>
        <sz val="10"/>
      </font>
      <fill>
        <patternFill>
          <bgColor rgb="FFE8F5EF"/>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A5A00"/>
      <rgbColor rgb="FF800080"/>
      <rgbColor rgb="FF0F7B52"/>
      <rgbColor rgb="FFC0C0C0"/>
      <rgbColor rgb="FF808080"/>
      <rgbColor rgb="FF9999FF"/>
      <rgbColor rgb="FFB02334"/>
      <rgbColor rgb="FFFCF2DF"/>
      <rgbColor rgb="FFE8F5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4E9F0"/>
      <rgbColor rgb="FFF2F5F9"/>
      <rgbColor rgb="FFF7F9FC"/>
      <rgbColor rgb="FF99CCFF"/>
      <rgbColor rgb="FFFF99CC"/>
      <rgbColor rgb="FFCC99FF"/>
      <rgbColor rgb="FFFBE3E6"/>
      <rgbColor rgb="FF3366FF"/>
      <rgbColor rgb="FF33CCCC"/>
      <rgbColor rgb="FF99CC00"/>
      <rgbColor rgb="FFFFCC00"/>
      <rgbColor rgb="FFFF9900"/>
      <rgbColor rgb="FFFF6600"/>
      <rgbColor rgb="FF6B7280"/>
      <rgbColor rgb="FF9AA3B0"/>
      <rgbColor rgb="FF003366"/>
      <rgbColor rgb="FF339966"/>
      <rgbColor rgb="FF003300"/>
      <rgbColor rgb="FF3A2A18"/>
      <rgbColor rgb="FF993300"/>
      <rgbColor rgb="FF993366"/>
      <rgbColor rgb="FF374151"/>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41"/>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92"/>
  </cols>
  <sheetData>
    <row r="1" customFormat="false" ht="23.85"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3"/>
    </row>
    <row r="5" customFormat="false" ht="15" hidden="false" customHeight="false" outlineLevel="0" collapsed="false">
      <c r="A5" s="4" t="s">
        <v>3</v>
      </c>
      <c r="B5" s="5" t="s">
        <v>4</v>
      </c>
    </row>
    <row r="6" customFormat="false" ht="15" hidden="false" customHeight="false" outlineLevel="0" collapsed="false">
      <c r="A6" s="4" t="s">
        <v>5</v>
      </c>
      <c r="B6" s="5" t="s">
        <v>6</v>
      </c>
    </row>
    <row r="7" customFormat="false" ht="15" hidden="false" customHeight="false" outlineLevel="0" collapsed="false">
      <c r="A7" s="4" t="s">
        <v>7</v>
      </c>
      <c r="B7" s="5" t="s">
        <v>8</v>
      </c>
    </row>
    <row r="8" customFormat="false" ht="15" hidden="false" customHeight="false" outlineLevel="0" collapsed="false">
      <c r="A8" s="4" t="s">
        <v>9</v>
      </c>
      <c r="B8" s="5" t="s">
        <v>10</v>
      </c>
    </row>
    <row r="9" customFormat="false" ht="15" hidden="false" customHeight="false" outlineLevel="0" collapsed="false">
      <c r="A9" s="4" t="s">
        <v>11</v>
      </c>
      <c r="B9" s="5" t="s">
        <v>12</v>
      </c>
    </row>
    <row r="10" customFormat="false" ht="15" hidden="false" customHeight="false" outlineLevel="0" collapsed="false">
      <c r="B10" s="5"/>
    </row>
    <row r="11" customFormat="false" ht="15" hidden="false" customHeight="false" outlineLevel="0" collapsed="false">
      <c r="A11" s="3" t="s">
        <v>13</v>
      </c>
      <c r="B11" s="3"/>
    </row>
    <row r="12" customFormat="false" ht="15" hidden="false" customHeight="false" outlineLevel="0" collapsed="false">
      <c r="A12" s="4" t="s">
        <v>14</v>
      </c>
      <c r="B12" s="5" t="s">
        <v>15</v>
      </c>
    </row>
    <row r="13" customFormat="false" ht="15" hidden="false" customHeight="false" outlineLevel="0" collapsed="false">
      <c r="A13" s="4" t="s">
        <v>16</v>
      </c>
      <c r="B13" s="5" t="s">
        <v>17</v>
      </c>
    </row>
    <row r="14" customFormat="false" ht="15" hidden="false" customHeight="false" outlineLevel="0" collapsed="false">
      <c r="A14" s="6" t="s">
        <v>18</v>
      </c>
      <c r="B14" s="5" t="s">
        <v>19</v>
      </c>
    </row>
    <row r="15" customFormat="false" ht="15" hidden="false" customHeight="false" outlineLevel="0" collapsed="false">
      <c r="A15" s="4" t="s">
        <v>20</v>
      </c>
      <c r="B15" s="5" t="s">
        <v>21</v>
      </c>
    </row>
    <row r="16" customFormat="false" ht="15" hidden="false" customHeight="false" outlineLevel="0" collapsed="false">
      <c r="A16" s="4" t="s">
        <v>22</v>
      </c>
      <c r="B16" s="5" t="s">
        <v>23</v>
      </c>
    </row>
    <row r="17" customFormat="false" ht="15" hidden="false" customHeight="false" outlineLevel="0" collapsed="false">
      <c r="A17" s="4" t="s">
        <v>24</v>
      </c>
      <c r="B17" s="5" t="s">
        <v>25</v>
      </c>
    </row>
    <row r="18" customFormat="false" ht="15" hidden="false" customHeight="false" outlineLevel="0" collapsed="false">
      <c r="A18" s="4" t="s">
        <v>26</v>
      </c>
      <c r="B18" s="5" t="s">
        <v>27</v>
      </c>
    </row>
    <row r="19" customFormat="false" ht="15" hidden="false" customHeight="false" outlineLevel="0" collapsed="false">
      <c r="B19" s="5"/>
    </row>
    <row r="20" customFormat="false" ht="15" hidden="false" customHeight="false" outlineLevel="0" collapsed="false">
      <c r="A20" s="3" t="s">
        <v>28</v>
      </c>
      <c r="B20" s="3"/>
    </row>
    <row r="21" customFormat="false" ht="15" hidden="false" customHeight="false" outlineLevel="0" collapsed="false">
      <c r="A21" s="4" t="s">
        <v>29</v>
      </c>
      <c r="B21" s="5" t="s">
        <v>30</v>
      </c>
    </row>
    <row r="22" customFormat="false" ht="15" hidden="false" customHeight="false" outlineLevel="0" collapsed="false">
      <c r="A22" s="4" t="s">
        <v>31</v>
      </c>
      <c r="B22" s="5" t="s">
        <v>32</v>
      </c>
    </row>
    <row r="23" customFormat="false" ht="15" hidden="false" customHeight="false" outlineLevel="0" collapsed="false">
      <c r="B23" s="5" t="s">
        <v>33</v>
      </c>
    </row>
    <row r="24" customFormat="false" ht="15" hidden="false" customHeight="false" outlineLevel="0" collapsed="false">
      <c r="B24" s="5"/>
    </row>
    <row r="25" customFormat="false" ht="15" hidden="false" customHeight="false" outlineLevel="0" collapsed="false">
      <c r="A25" s="3" t="s">
        <v>34</v>
      </c>
      <c r="B25" s="3"/>
    </row>
    <row r="26" customFormat="false" ht="15" hidden="false" customHeight="false" outlineLevel="0" collapsed="false">
      <c r="A26" s="4" t="s">
        <v>35</v>
      </c>
      <c r="B26" s="5" t="s">
        <v>36</v>
      </c>
    </row>
    <row r="27" customFormat="false" ht="15" hidden="false" customHeight="false" outlineLevel="0" collapsed="false">
      <c r="A27" s="4" t="s">
        <v>37</v>
      </c>
      <c r="B27" s="5" t="s">
        <v>38</v>
      </c>
    </row>
    <row r="28" customFormat="false" ht="15" hidden="false" customHeight="false" outlineLevel="0" collapsed="false">
      <c r="A28" s="4" t="s">
        <v>39</v>
      </c>
      <c r="B28" s="5" t="s">
        <v>40</v>
      </c>
    </row>
    <row r="29" customFormat="false" ht="15" hidden="false" customHeight="false" outlineLevel="0" collapsed="false">
      <c r="B29" s="5"/>
    </row>
    <row r="30" customFormat="false" ht="15" hidden="false" customHeight="false" outlineLevel="0" collapsed="false">
      <c r="A30" s="3" t="s">
        <v>41</v>
      </c>
      <c r="B30" s="3"/>
    </row>
    <row r="31" customFormat="false" ht="29.85" hidden="false" customHeight="false" outlineLevel="0" collapsed="false">
      <c r="B31" s="5" t="s">
        <v>42</v>
      </c>
    </row>
    <row r="32" customFormat="false" ht="15" hidden="false" customHeight="false" outlineLevel="0" collapsed="false">
      <c r="B32" s="5" t="s">
        <v>43</v>
      </c>
    </row>
    <row r="33" customFormat="false" ht="15" hidden="false" customHeight="false" outlineLevel="0" collapsed="false">
      <c r="B33" s="5"/>
    </row>
    <row r="34" customFormat="false" ht="15" hidden="false" customHeight="false" outlineLevel="0" collapsed="false">
      <c r="A34" s="3" t="s">
        <v>44</v>
      </c>
      <c r="B34" s="3"/>
    </row>
    <row r="35" customFormat="false" ht="15" hidden="false" customHeight="false" outlineLevel="0" collapsed="false">
      <c r="B35" s="5" t="s">
        <v>45</v>
      </c>
    </row>
    <row r="36" customFormat="false" ht="29.85" hidden="false" customHeight="false" outlineLevel="0" collapsed="false">
      <c r="B36" s="5" t="s">
        <v>46</v>
      </c>
    </row>
    <row r="37" customFormat="false" ht="15" hidden="false" customHeight="false" outlineLevel="0" collapsed="false">
      <c r="B37" s="5"/>
    </row>
    <row r="38" customFormat="false" ht="15" hidden="false" customHeight="false" outlineLevel="0" collapsed="false">
      <c r="A38" s="3" t="s">
        <v>47</v>
      </c>
      <c r="B38" s="3"/>
    </row>
    <row r="39" customFormat="false" ht="15" hidden="false" customHeight="false" outlineLevel="0" collapsed="false">
      <c r="B39" s="5" t="s">
        <v>48</v>
      </c>
    </row>
    <row r="40" customFormat="false" ht="15" hidden="false" customHeight="false" outlineLevel="0" collapsed="false">
      <c r="B40" s="5" t="s">
        <v>49</v>
      </c>
    </row>
    <row r="41" customFormat="false" ht="29.85" hidden="false" customHeight="false" outlineLevel="0" collapsed="false">
      <c r="B41" s="5" t="s">
        <v>50</v>
      </c>
    </row>
  </sheetData>
  <mergeCells count="7">
    <mergeCell ref="A4:B4"/>
    <mergeCell ref="A11:B11"/>
    <mergeCell ref="A20:B20"/>
    <mergeCell ref="A25:B25"/>
    <mergeCell ref="A30:B30"/>
    <mergeCell ref="A34:B34"/>
    <mergeCell ref="A38:B38"/>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U5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4"/>
    <col collapsed="false" customWidth="true" hidden="false" outlineLevel="0" max="3" min="3" style="0" width="12"/>
    <col collapsed="false" customWidth="true" hidden="false" outlineLevel="0" max="4" min="4" style="0" width="10"/>
    <col collapsed="false" customWidth="true" hidden="false" outlineLevel="0" max="5" min="5" style="0" width="14"/>
    <col collapsed="false" customWidth="true" hidden="false" outlineLevel="0" max="6" min="6" style="0" width="8"/>
    <col collapsed="false" customWidth="true" hidden="false" outlineLevel="0" max="7" min="7" style="0" width="15"/>
    <col collapsed="false" customWidth="true" hidden="false" outlineLevel="0" max="8" min="8" style="0" width="34"/>
    <col collapsed="false" customWidth="true" hidden="false" outlineLevel="0" max="9" min="9" style="0" width="11"/>
    <col collapsed="false" customWidth="true" hidden="false" outlineLevel="0" max="10" min="10" style="0" width="8"/>
    <col collapsed="false" customWidth="true" hidden="false" outlineLevel="0" max="11" min="11" style="0" width="15"/>
    <col collapsed="false" customWidth="true" hidden="false" outlineLevel="0" max="12" min="12" style="0" width="17"/>
    <col collapsed="false" customWidth="true" hidden="false" outlineLevel="0" max="13" min="13" style="0" width="11"/>
    <col collapsed="false" customWidth="true" hidden="false" outlineLevel="0" max="17" min="14" style="0" width="6"/>
    <col collapsed="false" customWidth="true" hidden="false" outlineLevel="0" max="18" min="18" style="0" width="11"/>
    <col collapsed="false" customWidth="true" hidden="false" outlineLevel="0" max="19" min="19" style="0" width="13"/>
    <col collapsed="false" customWidth="true" hidden="false" outlineLevel="0" max="20" min="20" style="0" width="9"/>
    <col collapsed="false" customWidth="true" hidden="false" outlineLevel="0" max="21" min="21" style="0" width="22"/>
  </cols>
  <sheetData>
    <row r="1" customFormat="false" ht="25.5" hidden="false" customHeight="true" outlineLevel="0" collapsed="false">
      <c r="A1" s="7" t="s">
        <v>51</v>
      </c>
      <c r="B1" s="7"/>
      <c r="C1" s="7"/>
      <c r="D1" s="7"/>
      <c r="E1" s="7"/>
      <c r="F1" s="7"/>
      <c r="G1" s="7"/>
      <c r="H1" s="7"/>
      <c r="I1" s="7"/>
      <c r="J1" s="7"/>
      <c r="K1" s="7"/>
      <c r="L1" s="7"/>
      <c r="M1" s="7"/>
      <c r="N1" s="7"/>
      <c r="O1" s="7"/>
      <c r="P1" s="7"/>
      <c r="Q1" s="7"/>
      <c r="R1" s="7"/>
      <c r="S1" s="7"/>
      <c r="T1" s="7"/>
      <c r="U1" s="7"/>
    </row>
    <row r="3" customFormat="false" ht="19.5" hidden="false" customHeight="true" outlineLevel="0" collapsed="false">
      <c r="A3" s="8" t="s">
        <v>52</v>
      </c>
      <c r="B3" s="8"/>
      <c r="C3" s="9"/>
      <c r="D3" s="9"/>
      <c r="E3" s="9"/>
      <c r="F3" s="9"/>
      <c r="G3" s="9"/>
      <c r="H3" s="10" t="s">
        <v>53</v>
      </c>
      <c r="I3" s="10"/>
      <c r="J3" s="9"/>
      <c r="K3" s="9"/>
      <c r="L3" s="9"/>
      <c r="M3" s="9"/>
      <c r="N3" s="10" t="s">
        <v>54</v>
      </c>
      <c r="O3" s="10"/>
      <c r="P3" s="11"/>
      <c r="Q3" s="11"/>
      <c r="R3" s="11"/>
      <c r="S3" s="11"/>
      <c r="T3" s="11"/>
      <c r="U3" s="11"/>
    </row>
    <row r="4" customFormat="false" ht="19.5" hidden="false" customHeight="true" outlineLevel="0" collapsed="false">
      <c r="A4" s="12" t="s">
        <v>55</v>
      </c>
      <c r="B4" s="12"/>
      <c r="C4" s="13"/>
      <c r="D4" s="13"/>
      <c r="E4" s="13"/>
      <c r="F4" s="13"/>
      <c r="G4" s="13"/>
      <c r="H4" s="14" t="s">
        <v>56</v>
      </c>
      <c r="I4" s="14"/>
      <c r="J4" s="15"/>
      <c r="K4" s="15"/>
      <c r="L4" s="15"/>
      <c r="M4" s="15"/>
      <c r="N4" s="15"/>
      <c r="O4" s="15"/>
      <c r="P4" s="15"/>
      <c r="Q4" s="15"/>
      <c r="R4" s="15"/>
      <c r="S4" s="15"/>
      <c r="T4" s="15"/>
      <c r="U4" s="15"/>
    </row>
    <row r="6" customFormat="false" ht="30" hidden="false" customHeight="true" outlineLevel="0" collapsed="false">
      <c r="A6" s="16" t="s">
        <v>18</v>
      </c>
      <c r="B6" s="17" t="s">
        <v>57</v>
      </c>
      <c r="C6" s="17" t="s">
        <v>58</v>
      </c>
      <c r="D6" s="17" t="s">
        <v>59</v>
      </c>
      <c r="E6" s="17" t="s">
        <v>60</v>
      </c>
      <c r="F6" s="17" t="s">
        <v>61</v>
      </c>
      <c r="G6" s="17" t="s">
        <v>62</v>
      </c>
      <c r="H6" s="17" t="s">
        <v>63</v>
      </c>
      <c r="I6" s="17" t="s">
        <v>64</v>
      </c>
      <c r="J6" s="17" t="s">
        <v>65</v>
      </c>
      <c r="K6" s="17" t="s">
        <v>66</v>
      </c>
      <c r="L6" s="17" t="s">
        <v>67</v>
      </c>
      <c r="M6" s="17" t="s">
        <v>68</v>
      </c>
      <c r="N6" s="17" t="s">
        <v>69</v>
      </c>
      <c r="O6" s="17" t="s">
        <v>70</v>
      </c>
      <c r="P6" s="17" t="s">
        <v>71</v>
      </c>
      <c r="Q6" s="17" t="s">
        <v>72</v>
      </c>
      <c r="R6" s="17" t="s">
        <v>29</v>
      </c>
      <c r="S6" s="17" t="s">
        <v>31</v>
      </c>
      <c r="T6" s="17" t="s">
        <v>73</v>
      </c>
      <c r="U6" s="18" t="s">
        <v>56</v>
      </c>
    </row>
    <row r="7" customFormat="false" ht="15" hidden="false" customHeight="false" outlineLevel="0" collapsed="false">
      <c r="A7" s="19" t="str">
        <f aca="false">IF($B7="","",COUNTA($B$7:$B7))</f>
        <v/>
      </c>
      <c r="B7" s="20"/>
      <c r="C7" s="20"/>
      <c r="D7" s="20"/>
      <c r="E7" s="20"/>
      <c r="F7" s="21"/>
      <c r="G7" s="20"/>
      <c r="H7" s="20"/>
      <c r="I7" s="22"/>
      <c r="J7" s="23" t="str">
        <f aca="true">IF(OR($B7="",$I7=""),"",$I7-TODAY())</f>
        <v/>
      </c>
      <c r="K7" s="24" t="str">
        <f aca="true">IF($B7="","",IF($I7="","期限 未登録",IF(TODAY()&gt;$I7,"期限切れ "&amp;TEXT(TODAY()-$I7,"0")&amp;"日",IF($I7-TODAY()&lt;=90,"更新まで "&amp;TEXT($I7-TODAY(),"0")&amp;"日","有効 あと"&amp;TEXT($I7-TODAY(),"0")&amp;"日"))))</f>
        <v/>
      </c>
      <c r="L7" s="20"/>
      <c r="M7" s="24" t="str">
        <f aca="false">IF($B7="","",IF($L7="","未登録",IF(AND(LEN($L7)=14,LEFT(UPPER($L7),1)="T",ISNUMBER(VALUE(MID($L7,2,13)))),"形式OK","形式を確認")))</f>
        <v/>
      </c>
      <c r="N7" s="21"/>
      <c r="O7" s="21"/>
      <c r="P7" s="21"/>
      <c r="Q7" s="21"/>
      <c r="R7" s="20"/>
      <c r="S7" s="20"/>
      <c r="T7" s="21"/>
      <c r="U7" s="25"/>
    </row>
    <row r="8" customFormat="false" ht="15" hidden="false" customHeight="false" outlineLevel="0" collapsed="false">
      <c r="A8" s="19" t="str">
        <f aca="false">IF($B8="","",COUNTA($B$7:$B8))</f>
        <v/>
      </c>
      <c r="B8" s="20"/>
      <c r="C8" s="20"/>
      <c r="D8" s="20"/>
      <c r="E8" s="20"/>
      <c r="F8" s="21"/>
      <c r="G8" s="20"/>
      <c r="H8" s="20"/>
      <c r="I8" s="22"/>
      <c r="J8" s="23" t="str">
        <f aca="true">IF(OR($B8="",$I8=""),"",$I8-TODAY())</f>
        <v/>
      </c>
      <c r="K8" s="24" t="str">
        <f aca="true">IF($B8="","",IF($I8="","期限 未登録",IF(TODAY()&gt;$I8,"期限切れ "&amp;TEXT(TODAY()-$I8,"0")&amp;"日",IF($I8-TODAY()&lt;=90,"更新まで "&amp;TEXT($I8-TODAY(),"0")&amp;"日","有効 あと"&amp;TEXT($I8-TODAY(),"0")&amp;"日"))))</f>
        <v/>
      </c>
      <c r="L8" s="20"/>
      <c r="M8" s="24" t="str">
        <f aca="false">IF($B8="","",IF($L8="","未登録",IF(AND(LEN($L8)=14,LEFT(UPPER($L8),1)="T",ISNUMBER(VALUE(MID($L8,2,13)))),"形式OK","形式を確認")))</f>
        <v/>
      </c>
      <c r="N8" s="21"/>
      <c r="O8" s="21"/>
      <c r="P8" s="21"/>
      <c r="Q8" s="21"/>
      <c r="R8" s="20"/>
      <c r="S8" s="20"/>
      <c r="T8" s="21"/>
      <c r="U8" s="25"/>
    </row>
    <row r="9" customFormat="false" ht="15" hidden="false" customHeight="false" outlineLevel="0" collapsed="false">
      <c r="A9" s="19" t="str">
        <f aca="false">IF($B9="","",COUNTA($B$7:$B9))</f>
        <v/>
      </c>
      <c r="B9" s="20"/>
      <c r="C9" s="20"/>
      <c r="D9" s="20"/>
      <c r="E9" s="20"/>
      <c r="F9" s="21"/>
      <c r="G9" s="20"/>
      <c r="H9" s="20"/>
      <c r="I9" s="22"/>
      <c r="J9" s="23" t="str">
        <f aca="true">IF(OR($B9="",$I9=""),"",$I9-TODAY())</f>
        <v/>
      </c>
      <c r="K9" s="24" t="str">
        <f aca="true">IF($B9="","",IF($I9="","期限 未登録",IF(TODAY()&gt;$I9,"期限切れ "&amp;TEXT(TODAY()-$I9,"0")&amp;"日",IF($I9-TODAY()&lt;=90,"更新まで "&amp;TEXT($I9-TODAY(),"0")&amp;"日","有効 あと"&amp;TEXT($I9-TODAY(),"0")&amp;"日"))))</f>
        <v/>
      </c>
      <c r="L9" s="20"/>
      <c r="M9" s="24" t="str">
        <f aca="false">IF($B9="","",IF($L9="","未登録",IF(AND(LEN($L9)=14,LEFT(UPPER($L9),1)="T",ISNUMBER(VALUE(MID($L9,2,13)))),"形式OK","形式を確認")))</f>
        <v/>
      </c>
      <c r="N9" s="21"/>
      <c r="O9" s="21"/>
      <c r="P9" s="21"/>
      <c r="Q9" s="21"/>
      <c r="R9" s="20"/>
      <c r="S9" s="20"/>
      <c r="T9" s="21"/>
      <c r="U9" s="25"/>
    </row>
    <row r="10" customFormat="false" ht="15" hidden="false" customHeight="false" outlineLevel="0" collapsed="false">
      <c r="A10" s="19" t="str">
        <f aca="false">IF($B10="","",COUNTA($B$7:$B10))</f>
        <v/>
      </c>
      <c r="B10" s="20"/>
      <c r="C10" s="20"/>
      <c r="D10" s="20"/>
      <c r="E10" s="20"/>
      <c r="F10" s="21"/>
      <c r="G10" s="20"/>
      <c r="H10" s="20"/>
      <c r="I10" s="22"/>
      <c r="J10" s="23" t="str">
        <f aca="true">IF(OR($B10="",$I10=""),"",$I10-TODAY())</f>
        <v/>
      </c>
      <c r="K10" s="24" t="str">
        <f aca="true">IF($B10="","",IF($I10="","期限 未登録",IF(TODAY()&gt;$I10,"期限切れ "&amp;TEXT(TODAY()-$I10,"0")&amp;"日",IF($I10-TODAY()&lt;=90,"更新まで "&amp;TEXT($I10-TODAY(),"0")&amp;"日","有効 あと"&amp;TEXT($I10-TODAY(),"0")&amp;"日"))))</f>
        <v/>
      </c>
      <c r="L10" s="20"/>
      <c r="M10" s="24" t="str">
        <f aca="false">IF($B10="","",IF($L10="","未登録",IF(AND(LEN($L10)=14,LEFT(UPPER($L10),1)="T",ISNUMBER(VALUE(MID($L10,2,13)))),"形式OK","形式を確認")))</f>
        <v/>
      </c>
      <c r="N10" s="21"/>
      <c r="O10" s="21"/>
      <c r="P10" s="21"/>
      <c r="Q10" s="21"/>
      <c r="R10" s="20"/>
      <c r="S10" s="20"/>
      <c r="T10" s="21"/>
      <c r="U10" s="25"/>
    </row>
    <row r="11" customFormat="false" ht="15" hidden="false" customHeight="false" outlineLevel="0" collapsed="false">
      <c r="A11" s="19" t="str">
        <f aca="false">IF($B11="","",COUNTA($B$7:$B11))</f>
        <v/>
      </c>
      <c r="B11" s="20"/>
      <c r="C11" s="20"/>
      <c r="D11" s="20"/>
      <c r="E11" s="20"/>
      <c r="F11" s="21"/>
      <c r="G11" s="20"/>
      <c r="H11" s="20"/>
      <c r="I11" s="22"/>
      <c r="J11" s="23" t="str">
        <f aca="true">IF(OR($B11="",$I11=""),"",$I11-TODAY())</f>
        <v/>
      </c>
      <c r="K11" s="24" t="str">
        <f aca="true">IF($B11="","",IF($I11="","期限 未登録",IF(TODAY()&gt;$I11,"期限切れ "&amp;TEXT(TODAY()-$I11,"0")&amp;"日",IF($I11-TODAY()&lt;=90,"更新まで "&amp;TEXT($I11-TODAY(),"0")&amp;"日","有効 あと"&amp;TEXT($I11-TODAY(),"0")&amp;"日"))))</f>
        <v/>
      </c>
      <c r="L11" s="20"/>
      <c r="M11" s="24" t="str">
        <f aca="false">IF($B11="","",IF($L11="","未登録",IF(AND(LEN($L11)=14,LEFT(UPPER($L11),1)="T",ISNUMBER(VALUE(MID($L11,2,13)))),"形式OK","形式を確認")))</f>
        <v/>
      </c>
      <c r="N11" s="21"/>
      <c r="O11" s="21"/>
      <c r="P11" s="21"/>
      <c r="Q11" s="21"/>
      <c r="R11" s="20"/>
      <c r="S11" s="20"/>
      <c r="T11" s="21"/>
      <c r="U11" s="25"/>
    </row>
    <row r="12" customFormat="false" ht="15" hidden="false" customHeight="false" outlineLevel="0" collapsed="false">
      <c r="A12" s="19" t="str">
        <f aca="false">IF($B12="","",COUNTA($B$7:$B12))</f>
        <v/>
      </c>
      <c r="B12" s="20"/>
      <c r="C12" s="20"/>
      <c r="D12" s="20"/>
      <c r="E12" s="20"/>
      <c r="F12" s="21"/>
      <c r="G12" s="20"/>
      <c r="H12" s="20"/>
      <c r="I12" s="22"/>
      <c r="J12" s="23" t="str">
        <f aca="true">IF(OR($B12="",$I12=""),"",$I12-TODAY())</f>
        <v/>
      </c>
      <c r="K12" s="24" t="str">
        <f aca="true">IF($B12="","",IF($I12="","期限 未登録",IF(TODAY()&gt;$I12,"期限切れ "&amp;TEXT(TODAY()-$I12,"0")&amp;"日",IF($I12-TODAY()&lt;=90,"更新まで "&amp;TEXT($I12-TODAY(),"0")&amp;"日","有効 あと"&amp;TEXT($I12-TODAY(),"0")&amp;"日"))))</f>
        <v/>
      </c>
      <c r="L12" s="20"/>
      <c r="M12" s="24" t="str">
        <f aca="false">IF($B12="","",IF($L12="","未登録",IF(AND(LEN($L12)=14,LEFT(UPPER($L12),1)="T",ISNUMBER(VALUE(MID($L12,2,13)))),"形式OK","形式を確認")))</f>
        <v/>
      </c>
      <c r="N12" s="21"/>
      <c r="O12" s="21"/>
      <c r="P12" s="21"/>
      <c r="Q12" s="21"/>
      <c r="R12" s="20"/>
      <c r="S12" s="20"/>
      <c r="T12" s="21"/>
      <c r="U12" s="25"/>
    </row>
    <row r="13" customFormat="false" ht="15" hidden="false" customHeight="false" outlineLevel="0" collapsed="false">
      <c r="A13" s="19" t="str">
        <f aca="false">IF($B13="","",COUNTA($B$7:$B13))</f>
        <v/>
      </c>
      <c r="B13" s="20"/>
      <c r="C13" s="20"/>
      <c r="D13" s="20"/>
      <c r="E13" s="20"/>
      <c r="F13" s="21"/>
      <c r="G13" s="20"/>
      <c r="H13" s="20"/>
      <c r="I13" s="22"/>
      <c r="J13" s="23" t="str">
        <f aca="true">IF(OR($B13="",$I13=""),"",$I13-TODAY())</f>
        <v/>
      </c>
      <c r="K13" s="24" t="str">
        <f aca="true">IF($B13="","",IF($I13="","期限 未登録",IF(TODAY()&gt;$I13,"期限切れ "&amp;TEXT(TODAY()-$I13,"0")&amp;"日",IF($I13-TODAY()&lt;=90,"更新まで "&amp;TEXT($I13-TODAY(),"0")&amp;"日","有効 あと"&amp;TEXT($I13-TODAY(),"0")&amp;"日"))))</f>
        <v/>
      </c>
      <c r="L13" s="20"/>
      <c r="M13" s="24" t="str">
        <f aca="false">IF($B13="","",IF($L13="","未登録",IF(AND(LEN($L13)=14,LEFT(UPPER($L13),1)="T",ISNUMBER(VALUE(MID($L13,2,13)))),"形式OK","形式を確認")))</f>
        <v/>
      </c>
      <c r="N13" s="21"/>
      <c r="O13" s="21"/>
      <c r="P13" s="21"/>
      <c r="Q13" s="21"/>
      <c r="R13" s="20"/>
      <c r="S13" s="20"/>
      <c r="T13" s="21"/>
      <c r="U13" s="25"/>
    </row>
    <row r="14" customFormat="false" ht="15" hidden="false" customHeight="false" outlineLevel="0" collapsed="false">
      <c r="A14" s="19" t="str">
        <f aca="false">IF($B14="","",COUNTA($B$7:$B14))</f>
        <v/>
      </c>
      <c r="B14" s="20"/>
      <c r="C14" s="20"/>
      <c r="D14" s="20"/>
      <c r="E14" s="20"/>
      <c r="F14" s="21"/>
      <c r="G14" s="20"/>
      <c r="H14" s="20"/>
      <c r="I14" s="22"/>
      <c r="J14" s="23" t="str">
        <f aca="true">IF(OR($B14="",$I14=""),"",$I14-TODAY())</f>
        <v/>
      </c>
      <c r="K14" s="24" t="str">
        <f aca="true">IF($B14="","",IF($I14="","期限 未登録",IF(TODAY()&gt;$I14,"期限切れ "&amp;TEXT(TODAY()-$I14,"0")&amp;"日",IF($I14-TODAY()&lt;=90,"更新まで "&amp;TEXT($I14-TODAY(),"0")&amp;"日","有効 あと"&amp;TEXT($I14-TODAY(),"0")&amp;"日"))))</f>
        <v/>
      </c>
      <c r="L14" s="20"/>
      <c r="M14" s="24" t="str">
        <f aca="false">IF($B14="","",IF($L14="","未登録",IF(AND(LEN($L14)=14,LEFT(UPPER($L14),1)="T",ISNUMBER(VALUE(MID($L14,2,13)))),"形式OK","形式を確認")))</f>
        <v/>
      </c>
      <c r="N14" s="21"/>
      <c r="O14" s="21"/>
      <c r="P14" s="21"/>
      <c r="Q14" s="21"/>
      <c r="R14" s="20"/>
      <c r="S14" s="20"/>
      <c r="T14" s="21"/>
      <c r="U14" s="25"/>
    </row>
    <row r="15" customFormat="false" ht="15" hidden="false" customHeight="false" outlineLevel="0" collapsed="false">
      <c r="A15" s="19" t="str">
        <f aca="false">IF($B15="","",COUNTA($B$7:$B15))</f>
        <v/>
      </c>
      <c r="B15" s="20"/>
      <c r="C15" s="20"/>
      <c r="D15" s="20"/>
      <c r="E15" s="20"/>
      <c r="F15" s="21"/>
      <c r="G15" s="20"/>
      <c r="H15" s="20"/>
      <c r="I15" s="22"/>
      <c r="J15" s="23" t="str">
        <f aca="true">IF(OR($B15="",$I15=""),"",$I15-TODAY())</f>
        <v/>
      </c>
      <c r="K15" s="24" t="str">
        <f aca="true">IF($B15="","",IF($I15="","期限 未登録",IF(TODAY()&gt;$I15,"期限切れ "&amp;TEXT(TODAY()-$I15,"0")&amp;"日",IF($I15-TODAY()&lt;=90,"更新まで "&amp;TEXT($I15-TODAY(),"0")&amp;"日","有効 あと"&amp;TEXT($I15-TODAY(),"0")&amp;"日"))))</f>
        <v/>
      </c>
      <c r="L15" s="20"/>
      <c r="M15" s="24" t="str">
        <f aca="false">IF($B15="","",IF($L15="","未登録",IF(AND(LEN($L15)=14,LEFT(UPPER($L15),1)="T",ISNUMBER(VALUE(MID($L15,2,13)))),"形式OK","形式を確認")))</f>
        <v/>
      </c>
      <c r="N15" s="21"/>
      <c r="O15" s="21"/>
      <c r="P15" s="21"/>
      <c r="Q15" s="21"/>
      <c r="R15" s="20"/>
      <c r="S15" s="20"/>
      <c r="T15" s="21"/>
      <c r="U15" s="25"/>
    </row>
    <row r="16" customFormat="false" ht="15" hidden="false" customHeight="false" outlineLevel="0" collapsed="false">
      <c r="A16" s="19" t="str">
        <f aca="false">IF($B16="","",COUNTA($B$7:$B16))</f>
        <v/>
      </c>
      <c r="B16" s="20"/>
      <c r="C16" s="20"/>
      <c r="D16" s="20"/>
      <c r="E16" s="20"/>
      <c r="F16" s="21"/>
      <c r="G16" s="20"/>
      <c r="H16" s="20"/>
      <c r="I16" s="22"/>
      <c r="J16" s="23" t="str">
        <f aca="true">IF(OR($B16="",$I16=""),"",$I16-TODAY())</f>
        <v/>
      </c>
      <c r="K16" s="24" t="str">
        <f aca="true">IF($B16="","",IF($I16="","期限 未登録",IF(TODAY()&gt;$I16,"期限切れ "&amp;TEXT(TODAY()-$I16,"0")&amp;"日",IF($I16-TODAY()&lt;=90,"更新まで "&amp;TEXT($I16-TODAY(),"0")&amp;"日","有効 あと"&amp;TEXT($I16-TODAY(),"0")&amp;"日"))))</f>
        <v/>
      </c>
      <c r="L16" s="20"/>
      <c r="M16" s="24" t="str">
        <f aca="false">IF($B16="","",IF($L16="","未登録",IF(AND(LEN($L16)=14,LEFT(UPPER($L16),1)="T",ISNUMBER(VALUE(MID($L16,2,13)))),"形式OK","形式を確認")))</f>
        <v/>
      </c>
      <c r="N16" s="21"/>
      <c r="O16" s="21"/>
      <c r="P16" s="21"/>
      <c r="Q16" s="21"/>
      <c r="R16" s="20"/>
      <c r="S16" s="20"/>
      <c r="T16" s="21"/>
      <c r="U16" s="25"/>
    </row>
    <row r="17" customFormat="false" ht="15" hidden="false" customHeight="false" outlineLevel="0" collapsed="false">
      <c r="A17" s="19" t="str">
        <f aca="false">IF($B17="","",COUNTA($B$7:$B17))</f>
        <v/>
      </c>
      <c r="B17" s="20"/>
      <c r="C17" s="20"/>
      <c r="D17" s="20"/>
      <c r="E17" s="20"/>
      <c r="F17" s="21"/>
      <c r="G17" s="20"/>
      <c r="H17" s="20"/>
      <c r="I17" s="22"/>
      <c r="J17" s="23" t="str">
        <f aca="true">IF(OR($B17="",$I17=""),"",$I17-TODAY())</f>
        <v/>
      </c>
      <c r="K17" s="24" t="str">
        <f aca="true">IF($B17="","",IF($I17="","期限 未登録",IF(TODAY()&gt;$I17,"期限切れ "&amp;TEXT(TODAY()-$I17,"0")&amp;"日",IF($I17-TODAY()&lt;=90,"更新まで "&amp;TEXT($I17-TODAY(),"0")&amp;"日","有効 あと"&amp;TEXT($I17-TODAY(),"0")&amp;"日"))))</f>
        <v/>
      </c>
      <c r="L17" s="20"/>
      <c r="M17" s="24" t="str">
        <f aca="false">IF($B17="","",IF($L17="","未登録",IF(AND(LEN($L17)=14,LEFT(UPPER($L17),1)="T",ISNUMBER(VALUE(MID($L17,2,13)))),"形式OK","形式を確認")))</f>
        <v/>
      </c>
      <c r="N17" s="21"/>
      <c r="O17" s="21"/>
      <c r="P17" s="21"/>
      <c r="Q17" s="21"/>
      <c r="R17" s="20"/>
      <c r="S17" s="20"/>
      <c r="T17" s="21"/>
      <c r="U17" s="25"/>
    </row>
    <row r="18" customFormat="false" ht="15" hidden="false" customHeight="false" outlineLevel="0" collapsed="false">
      <c r="A18" s="19" t="str">
        <f aca="false">IF($B18="","",COUNTA($B$7:$B18))</f>
        <v/>
      </c>
      <c r="B18" s="20"/>
      <c r="C18" s="20"/>
      <c r="D18" s="20"/>
      <c r="E18" s="20"/>
      <c r="F18" s="21"/>
      <c r="G18" s="20"/>
      <c r="H18" s="20"/>
      <c r="I18" s="22"/>
      <c r="J18" s="23" t="str">
        <f aca="true">IF(OR($B18="",$I18=""),"",$I18-TODAY())</f>
        <v/>
      </c>
      <c r="K18" s="24" t="str">
        <f aca="true">IF($B18="","",IF($I18="","期限 未登録",IF(TODAY()&gt;$I18,"期限切れ "&amp;TEXT(TODAY()-$I18,"0")&amp;"日",IF($I18-TODAY()&lt;=90,"更新まで "&amp;TEXT($I18-TODAY(),"0")&amp;"日","有効 あと"&amp;TEXT($I18-TODAY(),"0")&amp;"日"))))</f>
        <v/>
      </c>
      <c r="L18" s="20"/>
      <c r="M18" s="24" t="str">
        <f aca="false">IF($B18="","",IF($L18="","未登録",IF(AND(LEN($L18)=14,LEFT(UPPER($L18),1)="T",ISNUMBER(VALUE(MID($L18,2,13)))),"形式OK","形式を確認")))</f>
        <v/>
      </c>
      <c r="N18" s="21"/>
      <c r="O18" s="21"/>
      <c r="P18" s="21"/>
      <c r="Q18" s="21"/>
      <c r="R18" s="20"/>
      <c r="S18" s="20"/>
      <c r="T18" s="21"/>
      <c r="U18" s="25"/>
    </row>
    <row r="19" customFormat="false" ht="15" hidden="false" customHeight="false" outlineLevel="0" collapsed="false">
      <c r="A19" s="19" t="str">
        <f aca="false">IF($B19="","",COUNTA($B$7:$B19))</f>
        <v/>
      </c>
      <c r="B19" s="20"/>
      <c r="C19" s="20"/>
      <c r="D19" s="20"/>
      <c r="E19" s="20"/>
      <c r="F19" s="21"/>
      <c r="G19" s="20"/>
      <c r="H19" s="20"/>
      <c r="I19" s="22"/>
      <c r="J19" s="23" t="str">
        <f aca="true">IF(OR($B19="",$I19=""),"",$I19-TODAY())</f>
        <v/>
      </c>
      <c r="K19" s="24" t="str">
        <f aca="true">IF($B19="","",IF($I19="","期限 未登録",IF(TODAY()&gt;$I19,"期限切れ "&amp;TEXT(TODAY()-$I19,"0")&amp;"日",IF($I19-TODAY()&lt;=90,"更新まで "&amp;TEXT($I19-TODAY(),"0")&amp;"日","有効 あと"&amp;TEXT($I19-TODAY(),"0")&amp;"日"))))</f>
        <v/>
      </c>
      <c r="L19" s="20"/>
      <c r="M19" s="24" t="str">
        <f aca="false">IF($B19="","",IF($L19="","未登録",IF(AND(LEN($L19)=14,LEFT(UPPER($L19),1)="T",ISNUMBER(VALUE(MID($L19,2,13)))),"形式OK","形式を確認")))</f>
        <v/>
      </c>
      <c r="N19" s="21"/>
      <c r="O19" s="21"/>
      <c r="P19" s="21"/>
      <c r="Q19" s="21"/>
      <c r="R19" s="20"/>
      <c r="S19" s="20"/>
      <c r="T19" s="21"/>
      <c r="U19" s="25"/>
    </row>
    <row r="20" customFormat="false" ht="15" hidden="false" customHeight="false" outlineLevel="0" collapsed="false">
      <c r="A20" s="19" t="str">
        <f aca="false">IF($B20="","",COUNTA($B$7:$B20))</f>
        <v/>
      </c>
      <c r="B20" s="20"/>
      <c r="C20" s="20"/>
      <c r="D20" s="20"/>
      <c r="E20" s="20"/>
      <c r="F20" s="21"/>
      <c r="G20" s="20"/>
      <c r="H20" s="20"/>
      <c r="I20" s="22"/>
      <c r="J20" s="23" t="str">
        <f aca="true">IF(OR($B20="",$I20=""),"",$I20-TODAY())</f>
        <v/>
      </c>
      <c r="K20" s="24" t="str">
        <f aca="true">IF($B20="","",IF($I20="","期限 未登録",IF(TODAY()&gt;$I20,"期限切れ "&amp;TEXT(TODAY()-$I20,"0")&amp;"日",IF($I20-TODAY()&lt;=90,"更新まで "&amp;TEXT($I20-TODAY(),"0")&amp;"日","有効 あと"&amp;TEXT($I20-TODAY(),"0")&amp;"日"))))</f>
        <v/>
      </c>
      <c r="L20" s="20"/>
      <c r="M20" s="24" t="str">
        <f aca="false">IF($B20="","",IF($L20="","未登録",IF(AND(LEN($L20)=14,LEFT(UPPER($L20),1)="T",ISNUMBER(VALUE(MID($L20,2,13)))),"形式OK","形式を確認")))</f>
        <v/>
      </c>
      <c r="N20" s="21"/>
      <c r="O20" s="21"/>
      <c r="P20" s="21"/>
      <c r="Q20" s="21"/>
      <c r="R20" s="20"/>
      <c r="S20" s="20"/>
      <c r="T20" s="21"/>
      <c r="U20" s="25"/>
    </row>
    <row r="21" customFormat="false" ht="15" hidden="false" customHeight="false" outlineLevel="0" collapsed="false">
      <c r="A21" s="19" t="str">
        <f aca="false">IF($B21="","",COUNTA($B$7:$B21))</f>
        <v/>
      </c>
      <c r="B21" s="20"/>
      <c r="C21" s="20"/>
      <c r="D21" s="20"/>
      <c r="E21" s="20"/>
      <c r="F21" s="21"/>
      <c r="G21" s="20"/>
      <c r="H21" s="20"/>
      <c r="I21" s="22"/>
      <c r="J21" s="23" t="str">
        <f aca="true">IF(OR($B21="",$I21=""),"",$I21-TODAY())</f>
        <v/>
      </c>
      <c r="K21" s="24" t="str">
        <f aca="true">IF($B21="","",IF($I21="","期限 未登録",IF(TODAY()&gt;$I21,"期限切れ "&amp;TEXT(TODAY()-$I21,"0")&amp;"日",IF($I21-TODAY()&lt;=90,"更新まで "&amp;TEXT($I21-TODAY(),"0")&amp;"日","有効 あと"&amp;TEXT($I21-TODAY(),"0")&amp;"日"))))</f>
        <v/>
      </c>
      <c r="L21" s="20"/>
      <c r="M21" s="24" t="str">
        <f aca="false">IF($B21="","",IF($L21="","未登録",IF(AND(LEN($L21)=14,LEFT(UPPER($L21),1)="T",ISNUMBER(VALUE(MID($L21,2,13)))),"形式OK","形式を確認")))</f>
        <v/>
      </c>
      <c r="N21" s="21"/>
      <c r="O21" s="21"/>
      <c r="P21" s="21"/>
      <c r="Q21" s="21"/>
      <c r="R21" s="20"/>
      <c r="S21" s="20"/>
      <c r="T21" s="21"/>
      <c r="U21" s="25"/>
    </row>
    <row r="22" customFormat="false" ht="15" hidden="false" customHeight="false" outlineLevel="0" collapsed="false">
      <c r="A22" s="19" t="str">
        <f aca="false">IF($B22="","",COUNTA($B$7:$B22))</f>
        <v/>
      </c>
      <c r="B22" s="20"/>
      <c r="C22" s="20"/>
      <c r="D22" s="20"/>
      <c r="E22" s="20"/>
      <c r="F22" s="21"/>
      <c r="G22" s="20"/>
      <c r="H22" s="20"/>
      <c r="I22" s="22"/>
      <c r="J22" s="23" t="str">
        <f aca="true">IF(OR($B22="",$I22=""),"",$I22-TODAY())</f>
        <v/>
      </c>
      <c r="K22" s="24" t="str">
        <f aca="true">IF($B22="","",IF($I22="","期限 未登録",IF(TODAY()&gt;$I22,"期限切れ "&amp;TEXT(TODAY()-$I22,"0")&amp;"日",IF($I22-TODAY()&lt;=90,"更新まで "&amp;TEXT($I22-TODAY(),"0")&amp;"日","有効 あと"&amp;TEXT($I22-TODAY(),"0")&amp;"日"))))</f>
        <v/>
      </c>
      <c r="L22" s="20"/>
      <c r="M22" s="24" t="str">
        <f aca="false">IF($B22="","",IF($L22="","未登録",IF(AND(LEN($L22)=14,LEFT(UPPER($L22),1)="T",ISNUMBER(VALUE(MID($L22,2,13)))),"形式OK","形式を確認")))</f>
        <v/>
      </c>
      <c r="N22" s="21"/>
      <c r="O22" s="21"/>
      <c r="P22" s="21"/>
      <c r="Q22" s="21"/>
      <c r="R22" s="20"/>
      <c r="S22" s="20"/>
      <c r="T22" s="21"/>
      <c r="U22" s="25"/>
    </row>
    <row r="23" customFormat="false" ht="15" hidden="false" customHeight="false" outlineLevel="0" collapsed="false">
      <c r="A23" s="19" t="str">
        <f aca="false">IF($B23="","",COUNTA($B$7:$B23))</f>
        <v/>
      </c>
      <c r="B23" s="20"/>
      <c r="C23" s="20"/>
      <c r="D23" s="20"/>
      <c r="E23" s="20"/>
      <c r="F23" s="21"/>
      <c r="G23" s="20"/>
      <c r="H23" s="20"/>
      <c r="I23" s="22"/>
      <c r="J23" s="23" t="str">
        <f aca="true">IF(OR($B23="",$I23=""),"",$I23-TODAY())</f>
        <v/>
      </c>
      <c r="K23" s="24" t="str">
        <f aca="true">IF($B23="","",IF($I23="","期限 未登録",IF(TODAY()&gt;$I23,"期限切れ "&amp;TEXT(TODAY()-$I23,"0")&amp;"日",IF($I23-TODAY()&lt;=90,"更新まで "&amp;TEXT($I23-TODAY(),"0")&amp;"日","有効 あと"&amp;TEXT($I23-TODAY(),"0")&amp;"日"))))</f>
        <v/>
      </c>
      <c r="L23" s="20"/>
      <c r="M23" s="24" t="str">
        <f aca="false">IF($B23="","",IF($L23="","未登録",IF(AND(LEN($L23)=14,LEFT(UPPER($L23),1)="T",ISNUMBER(VALUE(MID($L23,2,13)))),"形式OK","形式を確認")))</f>
        <v/>
      </c>
      <c r="N23" s="21"/>
      <c r="O23" s="21"/>
      <c r="P23" s="21"/>
      <c r="Q23" s="21"/>
      <c r="R23" s="20"/>
      <c r="S23" s="20"/>
      <c r="T23" s="21"/>
      <c r="U23" s="25"/>
    </row>
    <row r="24" customFormat="false" ht="15" hidden="false" customHeight="false" outlineLevel="0" collapsed="false">
      <c r="A24" s="19" t="str">
        <f aca="false">IF($B24="","",COUNTA($B$7:$B24))</f>
        <v/>
      </c>
      <c r="B24" s="20"/>
      <c r="C24" s="20"/>
      <c r="D24" s="20"/>
      <c r="E24" s="20"/>
      <c r="F24" s="21"/>
      <c r="G24" s="20"/>
      <c r="H24" s="20"/>
      <c r="I24" s="22"/>
      <c r="J24" s="23" t="str">
        <f aca="true">IF(OR($B24="",$I24=""),"",$I24-TODAY())</f>
        <v/>
      </c>
      <c r="K24" s="24" t="str">
        <f aca="true">IF($B24="","",IF($I24="","期限 未登録",IF(TODAY()&gt;$I24,"期限切れ "&amp;TEXT(TODAY()-$I24,"0")&amp;"日",IF($I24-TODAY()&lt;=90,"更新まで "&amp;TEXT($I24-TODAY(),"0")&amp;"日","有効 あと"&amp;TEXT($I24-TODAY(),"0")&amp;"日"))))</f>
        <v/>
      </c>
      <c r="L24" s="20"/>
      <c r="M24" s="24" t="str">
        <f aca="false">IF($B24="","",IF($L24="","未登録",IF(AND(LEN($L24)=14,LEFT(UPPER($L24),1)="T",ISNUMBER(VALUE(MID($L24,2,13)))),"形式OK","形式を確認")))</f>
        <v/>
      </c>
      <c r="N24" s="21"/>
      <c r="O24" s="21"/>
      <c r="P24" s="21"/>
      <c r="Q24" s="21"/>
      <c r="R24" s="20"/>
      <c r="S24" s="20"/>
      <c r="T24" s="21"/>
      <c r="U24" s="25"/>
    </row>
    <row r="25" customFormat="false" ht="15" hidden="false" customHeight="false" outlineLevel="0" collapsed="false">
      <c r="A25" s="19" t="str">
        <f aca="false">IF($B25="","",COUNTA($B$7:$B25))</f>
        <v/>
      </c>
      <c r="B25" s="20"/>
      <c r="C25" s="20"/>
      <c r="D25" s="20"/>
      <c r="E25" s="20"/>
      <c r="F25" s="21"/>
      <c r="G25" s="20"/>
      <c r="H25" s="20"/>
      <c r="I25" s="22"/>
      <c r="J25" s="23" t="str">
        <f aca="true">IF(OR($B25="",$I25=""),"",$I25-TODAY())</f>
        <v/>
      </c>
      <c r="K25" s="24" t="str">
        <f aca="true">IF($B25="","",IF($I25="","期限 未登録",IF(TODAY()&gt;$I25,"期限切れ "&amp;TEXT(TODAY()-$I25,"0")&amp;"日",IF($I25-TODAY()&lt;=90,"更新まで "&amp;TEXT($I25-TODAY(),"0")&amp;"日","有効 あと"&amp;TEXT($I25-TODAY(),"0")&amp;"日"))))</f>
        <v/>
      </c>
      <c r="L25" s="20"/>
      <c r="M25" s="24" t="str">
        <f aca="false">IF($B25="","",IF($L25="","未登録",IF(AND(LEN($L25)=14,LEFT(UPPER($L25),1)="T",ISNUMBER(VALUE(MID($L25,2,13)))),"形式OK","形式を確認")))</f>
        <v/>
      </c>
      <c r="N25" s="21"/>
      <c r="O25" s="21"/>
      <c r="P25" s="21"/>
      <c r="Q25" s="21"/>
      <c r="R25" s="20"/>
      <c r="S25" s="20"/>
      <c r="T25" s="21"/>
      <c r="U25" s="25"/>
    </row>
    <row r="26" customFormat="false" ht="15" hidden="false" customHeight="false" outlineLevel="0" collapsed="false">
      <c r="A26" s="19" t="str">
        <f aca="false">IF($B26="","",COUNTA($B$7:$B26))</f>
        <v/>
      </c>
      <c r="B26" s="20"/>
      <c r="C26" s="20"/>
      <c r="D26" s="20"/>
      <c r="E26" s="20"/>
      <c r="F26" s="21"/>
      <c r="G26" s="20"/>
      <c r="H26" s="20"/>
      <c r="I26" s="22"/>
      <c r="J26" s="23" t="str">
        <f aca="true">IF(OR($B26="",$I26=""),"",$I26-TODAY())</f>
        <v/>
      </c>
      <c r="K26" s="24" t="str">
        <f aca="true">IF($B26="","",IF($I26="","期限 未登録",IF(TODAY()&gt;$I26,"期限切れ "&amp;TEXT(TODAY()-$I26,"0")&amp;"日",IF($I26-TODAY()&lt;=90,"更新まで "&amp;TEXT($I26-TODAY(),"0")&amp;"日","有効 あと"&amp;TEXT($I26-TODAY(),"0")&amp;"日"))))</f>
        <v/>
      </c>
      <c r="L26" s="20"/>
      <c r="M26" s="24" t="str">
        <f aca="false">IF($B26="","",IF($L26="","未登録",IF(AND(LEN($L26)=14,LEFT(UPPER($L26),1)="T",ISNUMBER(VALUE(MID($L26,2,13)))),"形式OK","形式を確認")))</f>
        <v/>
      </c>
      <c r="N26" s="21"/>
      <c r="O26" s="21"/>
      <c r="P26" s="21"/>
      <c r="Q26" s="21"/>
      <c r="R26" s="20"/>
      <c r="S26" s="20"/>
      <c r="T26" s="21"/>
      <c r="U26" s="25"/>
    </row>
    <row r="27" customFormat="false" ht="15" hidden="false" customHeight="false" outlineLevel="0" collapsed="false">
      <c r="A27" s="19" t="str">
        <f aca="false">IF($B27="","",COUNTA($B$7:$B27))</f>
        <v/>
      </c>
      <c r="B27" s="20"/>
      <c r="C27" s="20"/>
      <c r="D27" s="20"/>
      <c r="E27" s="20"/>
      <c r="F27" s="21"/>
      <c r="G27" s="20"/>
      <c r="H27" s="20"/>
      <c r="I27" s="22"/>
      <c r="J27" s="23" t="str">
        <f aca="true">IF(OR($B27="",$I27=""),"",$I27-TODAY())</f>
        <v/>
      </c>
      <c r="K27" s="24" t="str">
        <f aca="true">IF($B27="","",IF($I27="","期限 未登録",IF(TODAY()&gt;$I27,"期限切れ "&amp;TEXT(TODAY()-$I27,"0")&amp;"日",IF($I27-TODAY()&lt;=90,"更新まで "&amp;TEXT($I27-TODAY(),"0")&amp;"日","有効 あと"&amp;TEXT($I27-TODAY(),"0")&amp;"日"))))</f>
        <v/>
      </c>
      <c r="L27" s="20"/>
      <c r="M27" s="24" t="str">
        <f aca="false">IF($B27="","",IF($L27="","未登録",IF(AND(LEN($L27)=14,LEFT(UPPER($L27),1)="T",ISNUMBER(VALUE(MID($L27,2,13)))),"形式OK","形式を確認")))</f>
        <v/>
      </c>
      <c r="N27" s="21"/>
      <c r="O27" s="21"/>
      <c r="P27" s="21"/>
      <c r="Q27" s="21"/>
      <c r="R27" s="20"/>
      <c r="S27" s="20"/>
      <c r="T27" s="21"/>
      <c r="U27" s="25"/>
    </row>
    <row r="28" customFormat="false" ht="15" hidden="false" customHeight="false" outlineLevel="0" collapsed="false">
      <c r="A28" s="19" t="str">
        <f aca="false">IF($B28="","",COUNTA($B$7:$B28))</f>
        <v/>
      </c>
      <c r="B28" s="20"/>
      <c r="C28" s="20"/>
      <c r="D28" s="20"/>
      <c r="E28" s="20"/>
      <c r="F28" s="21"/>
      <c r="G28" s="20"/>
      <c r="H28" s="20"/>
      <c r="I28" s="22"/>
      <c r="J28" s="23" t="str">
        <f aca="true">IF(OR($B28="",$I28=""),"",$I28-TODAY())</f>
        <v/>
      </c>
      <c r="K28" s="24" t="str">
        <f aca="true">IF($B28="","",IF($I28="","期限 未登録",IF(TODAY()&gt;$I28,"期限切れ "&amp;TEXT(TODAY()-$I28,"0")&amp;"日",IF($I28-TODAY()&lt;=90,"更新まで "&amp;TEXT($I28-TODAY(),"0")&amp;"日","有効 あと"&amp;TEXT($I28-TODAY(),"0")&amp;"日"))))</f>
        <v/>
      </c>
      <c r="L28" s="20"/>
      <c r="M28" s="24" t="str">
        <f aca="false">IF($B28="","",IF($L28="","未登録",IF(AND(LEN($L28)=14,LEFT(UPPER($L28),1)="T",ISNUMBER(VALUE(MID($L28,2,13)))),"形式OK","形式を確認")))</f>
        <v/>
      </c>
      <c r="N28" s="21"/>
      <c r="O28" s="21"/>
      <c r="P28" s="21"/>
      <c r="Q28" s="21"/>
      <c r="R28" s="20"/>
      <c r="S28" s="20"/>
      <c r="T28" s="21"/>
      <c r="U28" s="25"/>
    </row>
    <row r="29" customFormat="false" ht="15" hidden="false" customHeight="false" outlineLevel="0" collapsed="false">
      <c r="A29" s="19" t="str">
        <f aca="false">IF($B29="","",COUNTA($B$7:$B29))</f>
        <v/>
      </c>
      <c r="B29" s="20"/>
      <c r="C29" s="20"/>
      <c r="D29" s="20"/>
      <c r="E29" s="20"/>
      <c r="F29" s="21"/>
      <c r="G29" s="20"/>
      <c r="H29" s="20"/>
      <c r="I29" s="22"/>
      <c r="J29" s="23" t="str">
        <f aca="true">IF(OR($B29="",$I29=""),"",$I29-TODAY())</f>
        <v/>
      </c>
      <c r="K29" s="24" t="str">
        <f aca="true">IF($B29="","",IF($I29="","期限 未登録",IF(TODAY()&gt;$I29,"期限切れ "&amp;TEXT(TODAY()-$I29,"0")&amp;"日",IF($I29-TODAY()&lt;=90,"更新まで "&amp;TEXT($I29-TODAY(),"0")&amp;"日","有効 あと"&amp;TEXT($I29-TODAY(),"0")&amp;"日"))))</f>
        <v/>
      </c>
      <c r="L29" s="20"/>
      <c r="M29" s="24" t="str">
        <f aca="false">IF($B29="","",IF($L29="","未登録",IF(AND(LEN($L29)=14,LEFT(UPPER($L29),1)="T",ISNUMBER(VALUE(MID($L29,2,13)))),"形式OK","形式を確認")))</f>
        <v/>
      </c>
      <c r="N29" s="21"/>
      <c r="O29" s="21"/>
      <c r="P29" s="21"/>
      <c r="Q29" s="21"/>
      <c r="R29" s="20"/>
      <c r="S29" s="20"/>
      <c r="T29" s="21"/>
      <c r="U29" s="25"/>
    </row>
    <row r="30" customFormat="false" ht="15" hidden="false" customHeight="false" outlineLevel="0" collapsed="false">
      <c r="A30" s="19" t="str">
        <f aca="false">IF($B30="","",COUNTA($B$7:$B30))</f>
        <v/>
      </c>
      <c r="B30" s="20"/>
      <c r="C30" s="20"/>
      <c r="D30" s="20"/>
      <c r="E30" s="20"/>
      <c r="F30" s="21"/>
      <c r="G30" s="20"/>
      <c r="H30" s="20"/>
      <c r="I30" s="22"/>
      <c r="J30" s="23" t="str">
        <f aca="true">IF(OR($B30="",$I30=""),"",$I30-TODAY())</f>
        <v/>
      </c>
      <c r="K30" s="24" t="str">
        <f aca="true">IF($B30="","",IF($I30="","期限 未登録",IF(TODAY()&gt;$I30,"期限切れ "&amp;TEXT(TODAY()-$I30,"0")&amp;"日",IF($I30-TODAY()&lt;=90,"更新まで "&amp;TEXT($I30-TODAY(),"0")&amp;"日","有効 あと"&amp;TEXT($I30-TODAY(),"0")&amp;"日"))))</f>
        <v/>
      </c>
      <c r="L30" s="20"/>
      <c r="M30" s="24" t="str">
        <f aca="false">IF($B30="","",IF($L30="","未登録",IF(AND(LEN($L30)=14,LEFT(UPPER($L30),1)="T",ISNUMBER(VALUE(MID($L30,2,13)))),"形式OK","形式を確認")))</f>
        <v/>
      </c>
      <c r="N30" s="21"/>
      <c r="O30" s="21"/>
      <c r="P30" s="21"/>
      <c r="Q30" s="21"/>
      <c r="R30" s="20"/>
      <c r="S30" s="20"/>
      <c r="T30" s="21"/>
      <c r="U30" s="25"/>
    </row>
    <row r="31" customFormat="false" ht="15" hidden="false" customHeight="false" outlineLevel="0" collapsed="false">
      <c r="A31" s="19" t="str">
        <f aca="false">IF($B31="","",COUNTA($B$7:$B31))</f>
        <v/>
      </c>
      <c r="B31" s="20"/>
      <c r="C31" s="20"/>
      <c r="D31" s="20"/>
      <c r="E31" s="20"/>
      <c r="F31" s="21"/>
      <c r="G31" s="20"/>
      <c r="H31" s="20"/>
      <c r="I31" s="22"/>
      <c r="J31" s="23" t="str">
        <f aca="true">IF(OR($B31="",$I31=""),"",$I31-TODAY())</f>
        <v/>
      </c>
      <c r="K31" s="24" t="str">
        <f aca="true">IF($B31="","",IF($I31="","期限 未登録",IF(TODAY()&gt;$I31,"期限切れ "&amp;TEXT(TODAY()-$I31,"0")&amp;"日",IF($I31-TODAY()&lt;=90,"更新まで "&amp;TEXT($I31-TODAY(),"0")&amp;"日","有効 あと"&amp;TEXT($I31-TODAY(),"0")&amp;"日"))))</f>
        <v/>
      </c>
      <c r="L31" s="20"/>
      <c r="M31" s="24" t="str">
        <f aca="false">IF($B31="","",IF($L31="","未登録",IF(AND(LEN($L31)=14,LEFT(UPPER($L31),1)="T",ISNUMBER(VALUE(MID($L31,2,13)))),"形式OK","形式を確認")))</f>
        <v/>
      </c>
      <c r="N31" s="21"/>
      <c r="O31" s="21"/>
      <c r="P31" s="21"/>
      <c r="Q31" s="21"/>
      <c r="R31" s="20"/>
      <c r="S31" s="20"/>
      <c r="T31" s="21"/>
      <c r="U31" s="25"/>
    </row>
    <row r="32" customFormat="false" ht="15" hidden="false" customHeight="false" outlineLevel="0" collapsed="false">
      <c r="A32" s="19" t="str">
        <f aca="false">IF($B32="","",COUNTA($B$7:$B32))</f>
        <v/>
      </c>
      <c r="B32" s="20"/>
      <c r="C32" s="20"/>
      <c r="D32" s="20"/>
      <c r="E32" s="20"/>
      <c r="F32" s="21"/>
      <c r="G32" s="20"/>
      <c r="H32" s="20"/>
      <c r="I32" s="22"/>
      <c r="J32" s="23" t="str">
        <f aca="true">IF(OR($B32="",$I32=""),"",$I32-TODAY())</f>
        <v/>
      </c>
      <c r="K32" s="24" t="str">
        <f aca="true">IF($B32="","",IF($I32="","期限 未登録",IF(TODAY()&gt;$I32,"期限切れ "&amp;TEXT(TODAY()-$I32,"0")&amp;"日",IF($I32-TODAY()&lt;=90,"更新まで "&amp;TEXT($I32-TODAY(),"0")&amp;"日","有効 あと"&amp;TEXT($I32-TODAY(),"0")&amp;"日"))))</f>
        <v/>
      </c>
      <c r="L32" s="20"/>
      <c r="M32" s="24" t="str">
        <f aca="false">IF($B32="","",IF($L32="","未登録",IF(AND(LEN($L32)=14,LEFT(UPPER($L32),1)="T",ISNUMBER(VALUE(MID($L32,2,13)))),"形式OK","形式を確認")))</f>
        <v/>
      </c>
      <c r="N32" s="21"/>
      <c r="O32" s="21"/>
      <c r="P32" s="21"/>
      <c r="Q32" s="21"/>
      <c r="R32" s="20"/>
      <c r="S32" s="20"/>
      <c r="T32" s="21"/>
      <c r="U32" s="25"/>
    </row>
    <row r="33" customFormat="false" ht="15" hidden="false" customHeight="false" outlineLevel="0" collapsed="false">
      <c r="A33" s="19" t="str">
        <f aca="false">IF($B33="","",COUNTA($B$7:$B33))</f>
        <v/>
      </c>
      <c r="B33" s="20"/>
      <c r="C33" s="20"/>
      <c r="D33" s="20"/>
      <c r="E33" s="20"/>
      <c r="F33" s="21"/>
      <c r="G33" s="20"/>
      <c r="H33" s="20"/>
      <c r="I33" s="22"/>
      <c r="J33" s="23" t="str">
        <f aca="true">IF(OR($B33="",$I33=""),"",$I33-TODAY())</f>
        <v/>
      </c>
      <c r="K33" s="24" t="str">
        <f aca="true">IF($B33="","",IF($I33="","期限 未登録",IF(TODAY()&gt;$I33,"期限切れ "&amp;TEXT(TODAY()-$I33,"0")&amp;"日",IF($I33-TODAY()&lt;=90,"更新まで "&amp;TEXT($I33-TODAY(),"0")&amp;"日","有効 あと"&amp;TEXT($I33-TODAY(),"0")&amp;"日"))))</f>
        <v/>
      </c>
      <c r="L33" s="20"/>
      <c r="M33" s="24" t="str">
        <f aca="false">IF($B33="","",IF($L33="","未登録",IF(AND(LEN($L33)=14,LEFT(UPPER($L33),1)="T",ISNUMBER(VALUE(MID($L33,2,13)))),"形式OK","形式を確認")))</f>
        <v/>
      </c>
      <c r="N33" s="21"/>
      <c r="O33" s="21"/>
      <c r="P33" s="21"/>
      <c r="Q33" s="21"/>
      <c r="R33" s="20"/>
      <c r="S33" s="20"/>
      <c r="T33" s="21"/>
      <c r="U33" s="25"/>
    </row>
    <row r="34" customFormat="false" ht="15" hidden="false" customHeight="false" outlineLevel="0" collapsed="false">
      <c r="A34" s="19" t="str">
        <f aca="false">IF($B34="","",COUNTA($B$7:$B34))</f>
        <v/>
      </c>
      <c r="B34" s="20"/>
      <c r="C34" s="20"/>
      <c r="D34" s="20"/>
      <c r="E34" s="20"/>
      <c r="F34" s="21"/>
      <c r="G34" s="20"/>
      <c r="H34" s="20"/>
      <c r="I34" s="22"/>
      <c r="J34" s="23" t="str">
        <f aca="true">IF(OR($B34="",$I34=""),"",$I34-TODAY())</f>
        <v/>
      </c>
      <c r="K34" s="24" t="str">
        <f aca="true">IF($B34="","",IF($I34="","期限 未登録",IF(TODAY()&gt;$I34,"期限切れ "&amp;TEXT(TODAY()-$I34,"0")&amp;"日",IF($I34-TODAY()&lt;=90,"更新まで "&amp;TEXT($I34-TODAY(),"0")&amp;"日","有効 あと"&amp;TEXT($I34-TODAY(),"0")&amp;"日"))))</f>
        <v/>
      </c>
      <c r="L34" s="20"/>
      <c r="M34" s="24" t="str">
        <f aca="false">IF($B34="","",IF($L34="","未登録",IF(AND(LEN($L34)=14,LEFT(UPPER($L34),1)="T",ISNUMBER(VALUE(MID($L34,2,13)))),"形式OK","形式を確認")))</f>
        <v/>
      </c>
      <c r="N34" s="21"/>
      <c r="O34" s="21"/>
      <c r="P34" s="21"/>
      <c r="Q34" s="21"/>
      <c r="R34" s="20"/>
      <c r="S34" s="20"/>
      <c r="T34" s="21"/>
      <c r="U34" s="25"/>
    </row>
    <row r="35" customFormat="false" ht="15" hidden="false" customHeight="false" outlineLevel="0" collapsed="false">
      <c r="A35" s="19" t="str">
        <f aca="false">IF($B35="","",COUNTA($B$7:$B35))</f>
        <v/>
      </c>
      <c r="B35" s="20"/>
      <c r="C35" s="20"/>
      <c r="D35" s="20"/>
      <c r="E35" s="20"/>
      <c r="F35" s="21"/>
      <c r="G35" s="20"/>
      <c r="H35" s="20"/>
      <c r="I35" s="22"/>
      <c r="J35" s="23" t="str">
        <f aca="true">IF(OR($B35="",$I35=""),"",$I35-TODAY())</f>
        <v/>
      </c>
      <c r="K35" s="24" t="str">
        <f aca="true">IF($B35="","",IF($I35="","期限 未登録",IF(TODAY()&gt;$I35,"期限切れ "&amp;TEXT(TODAY()-$I35,"0")&amp;"日",IF($I35-TODAY()&lt;=90,"更新まで "&amp;TEXT($I35-TODAY(),"0")&amp;"日","有効 あと"&amp;TEXT($I35-TODAY(),"0")&amp;"日"))))</f>
        <v/>
      </c>
      <c r="L35" s="20"/>
      <c r="M35" s="24" t="str">
        <f aca="false">IF($B35="","",IF($L35="","未登録",IF(AND(LEN($L35)=14,LEFT(UPPER($L35),1)="T",ISNUMBER(VALUE(MID($L35,2,13)))),"形式OK","形式を確認")))</f>
        <v/>
      </c>
      <c r="N35" s="21"/>
      <c r="O35" s="21"/>
      <c r="P35" s="21"/>
      <c r="Q35" s="21"/>
      <c r="R35" s="20"/>
      <c r="S35" s="20"/>
      <c r="T35" s="21"/>
      <c r="U35" s="25"/>
    </row>
    <row r="36" customFormat="false" ht="15" hidden="false" customHeight="false" outlineLevel="0" collapsed="false">
      <c r="A36" s="19" t="str">
        <f aca="false">IF($B36="","",COUNTA($B$7:$B36))</f>
        <v/>
      </c>
      <c r="B36" s="20"/>
      <c r="C36" s="20"/>
      <c r="D36" s="20"/>
      <c r="E36" s="20"/>
      <c r="F36" s="21"/>
      <c r="G36" s="20"/>
      <c r="H36" s="20"/>
      <c r="I36" s="22"/>
      <c r="J36" s="23" t="str">
        <f aca="true">IF(OR($B36="",$I36=""),"",$I36-TODAY())</f>
        <v/>
      </c>
      <c r="K36" s="24" t="str">
        <f aca="true">IF($B36="","",IF($I36="","期限 未登録",IF(TODAY()&gt;$I36,"期限切れ "&amp;TEXT(TODAY()-$I36,"0")&amp;"日",IF($I36-TODAY()&lt;=90,"更新まで "&amp;TEXT($I36-TODAY(),"0")&amp;"日","有効 あと"&amp;TEXT($I36-TODAY(),"0")&amp;"日"))))</f>
        <v/>
      </c>
      <c r="L36" s="20"/>
      <c r="M36" s="24" t="str">
        <f aca="false">IF($B36="","",IF($L36="","未登録",IF(AND(LEN($L36)=14,LEFT(UPPER($L36),1)="T",ISNUMBER(VALUE(MID($L36,2,13)))),"形式OK","形式を確認")))</f>
        <v/>
      </c>
      <c r="N36" s="21"/>
      <c r="O36" s="21"/>
      <c r="P36" s="21"/>
      <c r="Q36" s="21"/>
      <c r="R36" s="20"/>
      <c r="S36" s="20"/>
      <c r="T36" s="21"/>
      <c r="U36" s="25"/>
    </row>
    <row r="37" customFormat="false" ht="15" hidden="false" customHeight="false" outlineLevel="0" collapsed="false">
      <c r="A37" s="19" t="str">
        <f aca="false">IF($B37="","",COUNTA($B$7:$B37))</f>
        <v/>
      </c>
      <c r="B37" s="20"/>
      <c r="C37" s="20"/>
      <c r="D37" s="20"/>
      <c r="E37" s="20"/>
      <c r="F37" s="21"/>
      <c r="G37" s="20"/>
      <c r="H37" s="20"/>
      <c r="I37" s="22"/>
      <c r="J37" s="23" t="str">
        <f aca="true">IF(OR($B37="",$I37=""),"",$I37-TODAY())</f>
        <v/>
      </c>
      <c r="K37" s="24" t="str">
        <f aca="true">IF($B37="","",IF($I37="","期限 未登録",IF(TODAY()&gt;$I37,"期限切れ "&amp;TEXT(TODAY()-$I37,"0")&amp;"日",IF($I37-TODAY()&lt;=90,"更新まで "&amp;TEXT($I37-TODAY(),"0")&amp;"日","有効 あと"&amp;TEXT($I37-TODAY(),"0")&amp;"日"))))</f>
        <v/>
      </c>
      <c r="L37" s="20"/>
      <c r="M37" s="24" t="str">
        <f aca="false">IF($B37="","",IF($L37="","未登録",IF(AND(LEN($L37)=14,LEFT(UPPER($L37),1)="T",ISNUMBER(VALUE(MID($L37,2,13)))),"形式OK","形式を確認")))</f>
        <v/>
      </c>
      <c r="N37" s="21"/>
      <c r="O37" s="21"/>
      <c r="P37" s="21"/>
      <c r="Q37" s="21"/>
      <c r="R37" s="20"/>
      <c r="S37" s="20"/>
      <c r="T37" s="21"/>
      <c r="U37" s="25"/>
    </row>
    <row r="38" customFormat="false" ht="15" hidden="false" customHeight="false" outlineLevel="0" collapsed="false">
      <c r="A38" s="19" t="str">
        <f aca="false">IF($B38="","",COUNTA($B$7:$B38))</f>
        <v/>
      </c>
      <c r="B38" s="20"/>
      <c r="C38" s="20"/>
      <c r="D38" s="20"/>
      <c r="E38" s="20"/>
      <c r="F38" s="21"/>
      <c r="G38" s="20"/>
      <c r="H38" s="20"/>
      <c r="I38" s="22"/>
      <c r="J38" s="23" t="str">
        <f aca="true">IF(OR($B38="",$I38=""),"",$I38-TODAY())</f>
        <v/>
      </c>
      <c r="K38" s="24" t="str">
        <f aca="true">IF($B38="","",IF($I38="","期限 未登録",IF(TODAY()&gt;$I38,"期限切れ "&amp;TEXT(TODAY()-$I38,"0")&amp;"日",IF($I38-TODAY()&lt;=90,"更新まで "&amp;TEXT($I38-TODAY(),"0")&amp;"日","有効 あと"&amp;TEXT($I38-TODAY(),"0")&amp;"日"))))</f>
        <v/>
      </c>
      <c r="L38" s="20"/>
      <c r="M38" s="24" t="str">
        <f aca="false">IF($B38="","",IF($L38="","未登録",IF(AND(LEN($L38)=14,LEFT(UPPER($L38),1)="T",ISNUMBER(VALUE(MID($L38,2,13)))),"形式OK","形式を確認")))</f>
        <v/>
      </c>
      <c r="N38" s="21"/>
      <c r="O38" s="21"/>
      <c r="P38" s="21"/>
      <c r="Q38" s="21"/>
      <c r="R38" s="20"/>
      <c r="S38" s="20"/>
      <c r="T38" s="21"/>
      <c r="U38" s="25"/>
    </row>
    <row r="39" customFormat="false" ht="15" hidden="false" customHeight="false" outlineLevel="0" collapsed="false">
      <c r="A39" s="19" t="str">
        <f aca="false">IF($B39="","",COUNTA($B$7:$B39))</f>
        <v/>
      </c>
      <c r="B39" s="20"/>
      <c r="C39" s="20"/>
      <c r="D39" s="20"/>
      <c r="E39" s="20"/>
      <c r="F39" s="21"/>
      <c r="G39" s="20"/>
      <c r="H39" s="20"/>
      <c r="I39" s="22"/>
      <c r="J39" s="23" t="str">
        <f aca="true">IF(OR($B39="",$I39=""),"",$I39-TODAY())</f>
        <v/>
      </c>
      <c r="K39" s="24" t="str">
        <f aca="true">IF($B39="","",IF($I39="","期限 未登録",IF(TODAY()&gt;$I39,"期限切れ "&amp;TEXT(TODAY()-$I39,"0")&amp;"日",IF($I39-TODAY()&lt;=90,"更新まで "&amp;TEXT($I39-TODAY(),"0")&amp;"日","有効 あと"&amp;TEXT($I39-TODAY(),"0")&amp;"日"))))</f>
        <v/>
      </c>
      <c r="L39" s="20"/>
      <c r="M39" s="24" t="str">
        <f aca="false">IF($B39="","",IF($L39="","未登録",IF(AND(LEN($L39)=14,LEFT(UPPER($L39),1)="T",ISNUMBER(VALUE(MID($L39,2,13)))),"形式OK","形式を確認")))</f>
        <v/>
      </c>
      <c r="N39" s="21"/>
      <c r="O39" s="21"/>
      <c r="P39" s="21"/>
      <c r="Q39" s="21"/>
      <c r="R39" s="20"/>
      <c r="S39" s="20"/>
      <c r="T39" s="21"/>
      <c r="U39" s="25"/>
    </row>
    <row r="40" customFormat="false" ht="15" hidden="false" customHeight="false" outlineLevel="0" collapsed="false">
      <c r="A40" s="19" t="str">
        <f aca="false">IF($B40="","",COUNTA($B$7:$B40))</f>
        <v/>
      </c>
      <c r="B40" s="20"/>
      <c r="C40" s="20"/>
      <c r="D40" s="20"/>
      <c r="E40" s="20"/>
      <c r="F40" s="21"/>
      <c r="G40" s="20"/>
      <c r="H40" s="20"/>
      <c r="I40" s="22"/>
      <c r="J40" s="23" t="str">
        <f aca="true">IF(OR($B40="",$I40=""),"",$I40-TODAY())</f>
        <v/>
      </c>
      <c r="K40" s="24" t="str">
        <f aca="true">IF($B40="","",IF($I40="","期限 未登録",IF(TODAY()&gt;$I40,"期限切れ "&amp;TEXT(TODAY()-$I40,"0")&amp;"日",IF($I40-TODAY()&lt;=90,"更新まで "&amp;TEXT($I40-TODAY(),"0")&amp;"日","有効 あと"&amp;TEXT($I40-TODAY(),"0")&amp;"日"))))</f>
        <v/>
      </c>
      <c r="L40" s="20"/>
      <c r="M40" s="24" t="str">
        <f aca="false">IF($B40="","",IF($L40="","未登録",IF(AND(LEN($L40)=14,LEFT(UPPER($L40),1)="T",ISNUMBER(VALUE(MID($L40,2,13)))),"形式OK","形式を確認")))</f>
        <v/>
      </c>
      <c r="N40" s="21"/>
      <c r="O40" s="21"/>
      <c r="P40" s="21"/>
      <c r="Q40" s="21"/>
      <c r="R40" s="20"/>
      <c r="S40" s="20"/>
      <c r="T40" s="21"/>
      <c r="U40" s="25"/>
    </row>
    <row r="41" customFormat="false" ht="15" hidden="false" customHeight="false" outlineLevel="0" collapsed="false">
      <c r="A41" s="19" t="str">
        <f aca="false">IF($B41="","",COUNTA($B$7:$B41))</f>
        <v/>
      </c>
      <c r="B41" s="20"/>
      <c r="C41" s="20"/>
      <c r="D41" s="20"/>
      <c r="E41" s="20"/>
      <c r="F41" s="21"/>
      <c r="G41" s="20"/>
      <c r="H41" s="20"/>
      <c r="I41" s="22"/>
      <c r="J41" s="23" t="str">
        <f aca="true">IF(OR($B41="",$I41=""),"",$I41-TODAY())</f>
        <v/>
      </c>
      <c r="K41" s="24" t="str">
        <f aca="true">IF($B41="","",IF($I41="","期限 未登録",IF(TODAY()&gt;$I41,"期限切れ "&amp;TEXT(TODAY()-$I41,"0")&amp;"日",IF($I41-TODAY()&lt;=90,"更新まで "&amp;TEXT($I41-TODAY(),"0")&amp;"日","有効 あと"&amp;TEXT($I41-TODAY(),"0")&amp;"日"))))</f>
        <v/>
      </c>
      <c r="L41" s="20"/>
      <c r="M41" s="24" t="str">
        <f aca="false">IF($B41="","",IF($L41="","未登録",IF(AND(LEN($L41)=14,LEFT(UPPER($L41),1)="T",ISNUMBER(VALUE(MID($L41,2,13)))),"形式OK","形式を確認")))</f>
        <v/>
      </c>
      <c r="N41" s="21"/>
      <c r="O41" s="21"/>
      <c r="P41" s="21"/>
      <c r="Q41" s="21"/>
      <c r="R41" s="20"/>
      <c r="S41" s="20"/>
      <c r="T41" s="21"/>
      <c r="U41" s="25"/>
    </row>
    <row r="42" customFormat="false" ht="15" hidden="false" customHeight="false" outlineLevel="0" collapsed="false">
      <c r="A42" s="19" t="str">
        <f aca="false">IF($B42="","",COUNTA($B$7:$B42))</f>
        <v/>
      </c>
      <c r="B42" s="20"/>
      <c r="C42" s="20"/>
      <c r="D42" s="20"/>
      <c r="E42" s="20"/>
      <c r="F42" s="21"/>
      <c r="G42" s="20"/>
      <c r="H42" s="20"/>
      <c r="I42" s="22"/>
      <c r="J42" s="23" t="str">
        <f aca="true">IF(OR($B42="",$I42=""),"",$I42-TODAY())</f>
        <v/>
      </c>
      <c r="K42" s="24" t="str">
        <f aca="true">IF($B42="","",IF($I42="","期限 未登録",IF(TODAY()&gt;$I42,"期限切れ "&amp;TEXT(TODAY()-$I42,"0")&amp;"日",IF($I42-TODAY()&lt;=90,"更新まで "&amp;TEXT($I42-TODAY(),"0")&amp;"日","有効 あと"&amp;TEXT($I42-TODAY(),"0")&amp;"日"))))</f>
        <v/>
      </c>
      <c r="L42" s="20"/>
      <c r="M42" s="24" t="str">
        <f aca="false">IF($B42="","",IF($L42="","未登録",IF(AND(LEN($L42)=14,LEFT(UPPER($L42),1)="T",ISNUMBER(VALUE(MID($L42,2,13)))),"形式OK","形式を確認")))</f>
        <v/>
      </c>
      <c r="N42" s="21"/>
      <c r="O42" s="21"/>
      <c r="P42" s="21"/>
      <c r="Q42" s="21"/>
      <c r="R42" s="20"/>
      <c r="S42" s="20"/>
      <c r="T42" s="21"/>
      <c r="U42" s="25"/>
    </row>
    <row r="43" customFormat="false" ht="15" hidden="false" customHeight="false" outlineLevel="0" collapsed="false">
      <c r="A43" s="19" t="str">
        <f aca="false">IF($B43="","",COUNTA($B$7:$B43))</f>
        <v/>
      </c>
      <c r="B43" s="20"/>
      <c r="C43" s="20"/>
      <c r="D43" s="20"/>
      <c r="E43" s="20"/>
      <c r="F43" s="21"/>
      <c r="G43" s="20"/>
      <c r="H43" s="20"/>
      <c r="I43" s="22"/>
      <c r="J43" s="23" t="str">
        <f aca="true">IF(OR($B43="",$I43=""),"",$I43-TODAY())</f>
        <v/>
      </c>
      <c r="K43" s="24" t="str">
        <f aca="true">IF($B43="","",IF($I43="","期限 未登録",IF(TODAY()&gt;$I43,"期限切れ "&amp;TEXT(TODAY()-$I43,"0")&amp;"日",IF($I43-TODAY()&lt;=90,"更新まで "&amp;TEXT($I43-TODAY(),"0")&amp;"日","有効 あと"&amp;TEXT($I43-TODAY(),"0")&amp;"日"))))</f>
        <v/>
      </c>
      <c r="L43" s="20"/>
      <c r="M43" s="24" t="str">
        <f aca="false">IF($B43="","",IF($L43="","未登録",IF(AND(LEN($L43)=14,LEFT(UPPER($L43),1)="T",ISNUMBER(VALUE(MID($L43,2,13)))),"形式OK","形式を確認")))</f>
        <v/>
      </c>
      <c r="N43" s="21"/>
      <c r="O43" s="21"/>
      <c r="P43" s="21"/>
      <c r="Q43" s="21"/>
      <c r="R43" s="20"/>
      <c r="S43" s="20"/>
      <c r="T43" s="21"/>
      <c r="U43" s="25"/>
    </row>
    <row r="44" customFormat="false" ht="15" hidden="false" customHeight="false" outlineLevel="0" collapsed="false">
      <c r="A44" s="19" t="str">
        <f aca="false">IF($B44="","",COUNTA($B$7:$B44))</f>
        <v/>
      </c>
      <c r="B44" s="20"/>
      <c r="C44" s="20"/>
      <c r="D44" s="20"/>
      <c r="E44" s="20"/>
      <c r="F44" s="21"/>
      <c r="G44" s="20"/>
      <c r="H44" s="20"/>
      <c r="I44" s="22"/>
      <c r="J44" s="23" t="str">
        <f aca="true">IF(OR($B44="",$I44=""),"",$I44-TODAY())</f>
        <v/>
      </c>
      <c r="K44" s="24" t="str">
        <f aca="true">IF($B44="","",IF($I44="","期限 未登録",IF(TODAY()&gt;$I44,"期限切れ "&amp;TEXT(TODAY()-$I44,"0")&amp;"日",IF($I44-TODAY()&lt;=90,"更新まで "&amp;TEXT($I44-TODAY(),"0")&amp;"日","有効 あと"&amp;TEXT($I44-TODAY(),"0")&amp;"日"))))</f>
        <v/>
      </c>
      <c r="L44" s="20"/>
      <c r="M44" s="24" t="str">
        <f aca="false">IF($B44="","",IF($L44="","未登録",IF(AND(LEN($L44)=14,LEFT(UPPER($L44),1)="T",ISNUMBER(VALUE(MID($L44,2,13)))),"形式OK","形式を確認")))</f>
        <v/>
      </c>
      <c r="N44" s="21"/>
      <c r="O44" s="21"/>
      <c r="P44" s="21"/>
      <c r="Q44" s="21"/>
      <c r="R44" s="20"/>
      <c r="S44" s="20"/>
      <c r="T44" s="21"/>
      <c r="U44" s="25"/>
    </row>
    <row r="45" customFormat="false" ht="15" hidden="false" customHeight="false" outlineLevel="0" collapsed="false">
      <c r="A45" s="19" t="str">
        <f aca="false">IF($B45="","",COUNTA($B$7:$B45))</f>
        <v/>
      </c>
      <c r="B45" s="20"/>
      <c r="C45" s="20"/>
      <c r="D45" s="20"/>
      <c r="E45" s="20"/>
      <c r="F45" s="21"/>
      <c r="G45" s="20"/>
      <c r="H45" s="20"/>
      <c r="I45" s="22"/>
      <c r="J45" s="23" t="str">
        <f aca="true">IF(OR($B45="",$I45=""),"",$I45-TODAY())</f>
        <v/>
      </c>
      <c r="K45" s="24" t="str">
        <f aca="true">IF($B45="","",IF($I45="","期限 未登録",IF(TODAY()&gt;$I45,"期限切れ "&amp;TEXT(TODAY()-$I45,"0")&amp;"日",IF($I45-TODAY()&lt;=90,"更新まで "&amp;TEXT($I45-TODAY(),"0")&amp;"日","有効 あと"&amp;TEXT($I45-TODAY(),"0")&amp;"日"))))</f>
        <v/>
      </c>
      <c r="L45" s="20"/>
      <c r="M45" s="24" t="str">
        <f aca="false">IF($B45="","",IF($L45="","未登録",IF(AND(LEN($L45)=14,LEFT(UPPER($L45),1)="T",ISNUMBER(VALUE(MID($L45,2,13)))),"形式OK","形式を確認")))</f>
        <v/>
      </c>
      <c r="N45" s="21"/>
      <c r="O45" s="21"/>
      <c r="P45" s="21"/>
      <c r="Q45" s="21"/>
      <c r="R45" s="20"/>
      <c r="S45" s="20"/>
      <c r="T45" s="21"/>
      <c r="U45" s="25"/>
    </row>
    <row r="46" customFormat="false" ht="15" hidden="false" customHeight="false" outlineLevel="0" collapsed="false">
      <c r="A46" s="19" t="str">
        <f aca="false">IF($B46="","",COUNTA($B$7:$B46))</f>
        <v/>
      </c>
      <c r="B46" s="20"/>
      <c r="C46" s="20"/>
      <c r="D46" s="20"/>
      <c r="E46" s="20"/>
      <c r="F46" s="21"/>
      <c r="G46" s="20"/>
      <c r="H46" s="20"/>
      <c r="I46" s="22"/>
      <c r="J46" s="23" t="str">
        <f aca="true">IF(OR($B46="",$I46=""),"",$I46-TODAY())</f>
        <v/>
      </c>
      <c r="K46" s="24" t="str">
        <f aca="true">IF($B46="","",IF($I46="","期限 未登録",IF(TODAY()&gt;$I46,"期限切れ "&amp;TEXT(TODAY()-$I46,"0")&amp;"日",IF($I46-TODAY()&lt;=90,"更新まで "&amp;TEXT($I46-TODAY(),"0")&amp;"日","有効 あと"&amp;TEXT($I46-TODAY(),"0")&amp;"日"))))</f>
        <v/>
      </c>
      <c r="L46" s="20"/>
      <c r="M46" s="24" t="str">
        <f aca="false">IF($B46="","",IF($L46="","未登録",IF(AND(LEN($L46)=14,LEFT(UPPER($L46),1)="T",ISNUMBER(VALUE(MID($L46,2,13)))),"形式OK","形式を確認")))</f>
        <v/>
      </c>
      <c r="N46" s="21"/>
      <c r="O46" s="21"/>
      <c r="P46" s="21"/>
      <c r="Q46" s="21"/>
      <c r="R46" s="20"/>
      <c r="S46" s="20"/>
      <c r="T46" s="21"/>
      <c r="U46" s="25"/>
    </row>
    <row r="47" customFormat="false" ht="15" hidden="false" customHeight="false" outlineLevel="0" collapsed="false">
      <c r="A47" s="19" t="str">
        <f aca="false">IF($B47="","",COUNTA($B$7:$B47))</f>
        <v/>
      </c>
      <c r="B47" s="20"/>
      <c r="C47" s="20"/>
      <c r="D47" s="20"/>
      <c r="E47" s="20"/>
      <c r="F47" s="21"/>
      <c r="G47" s="20"/>
      <c r="H47" s="20"/>
      <c r="I47" s="22"/>
      <c r="J47" s="23" t="str">
        <f aca="true">IF(OR($B47="",$I47=""),"",$I47-TODAY())</f>
        <v/>
      </c>
      <c r="K47" s="24" t="str">
        <f aca="true">IF($B47="","",IF($I47="","期限 未登録",IF(TODAY()&gt;$I47,"期限切れ "&amp;TEXT(TODAY()-$I47,"0")&amp;"日",IF($I47-TODAY()&lt;=90,"更新まで "&amp;TEXT($I47-TODAY(),"0")&amp;"日","有効 あと"&amp;TEXT($I47-TODAY(),"0")&amp;"日"))))</f>
        <v/>
      </c>
      <c r="L47" s="20"/>
      <c r="M47" s="24" t="str">
        <f aca="false">IF($B47="","",IF($L47="","未登録",IF(AND(LEN($L47)=14,LEFT(UPPER($L47),1)="T",ISNUMBER(VALUE(MID($L47,2,13)))),"形式OK","形式を確認")))</f>
        <v/>
      </c>
      <c r="N47" s="21"/>
      <c r="O47" s="21"/>
      <c r="P47" s="21"/>
      <c r="Q47" s="21"/>
      <c r="R47" s="20"/>
      <c r="S47" s="20"/>
      <c r="T47" s="21"/>
      <c r="U47" s="25"/>
    </row>
    <row r="48" customFormat="false" ht="15" hidden="false" customHeight="false" outlineLevel="0" collapsed="false">
      <c r="A48" s="19" t="str">
        <f aca="false">IF($B48="","",COUNTA($B$7:$B48))</f>
        <v/>
      </c>
      <c r="B48" s="20"/>
      <c r="C48" s="20"/>
      <c r="D48" s="20"/>
      <c r="E48" s="20"/>
      <c r="F48" s="21"/>
      <c r="G48" s="20"/>
      <c r="H48" s="20"/>
      <c r="I48" s="22"/>
      <c r="J48" s="23" t="str">
        <f aca="true">IF(OR($B48="",$I48=""),"",$I48-TODAY())</f>
        <v/>
      </c>
      <c r="K48" s="24" t="str">
        <f aca="true">IF($B48="","",IF($I48="","期限 未登録",IF(TODAY()&gt;$I48,"期限切れ "&amp;TEXT(TODAY()-$I48,"0")&amp;"日",IF($I48-TODAY()&lt;=90,"更新まで "&amp;TEXT($I48-TODAY(),"0")&amp;"日","有効 あと"&amp;TEXT($I48-TODAY(),"0")&amp;"日"))))</f>
        <v/>
      </c>
      <c r="L48" s="20"/>
      <c r="M48" s="24" t="str">
        <f aca="false">IF($B48="","",IF($L48="","未登録",IF(AND(LEN($L48)=14,LEFT(UPPER($L48),1)="T",ISNUMBER(VALUE(MID($L48,2,13)))),"形式OK","形式を確認")))</f>
        <v/>
      </c>
      <c r="N48" s="21"/>
      <c r="O48" s="21"/>
      <c r="P48" s="21"/>
      <c r="Q48" s="21"/>
      <c r="R48" s="20"/>
      <c r="S48" s="20"/>
      <c r="T48" s="21"/>
      <c r="U48" s="25"/>
    </row>
    <row r="49" customFormat="false" ht="15" hidden="false" customHeight="false" outlineLevel="0" collapsed="false">
      <c r="A49" s="19" t="str">
        <f aca="false">IF($B49="","",COUNTA($B$7:$B49))</f>
        <v/>
      </c>
      <c r="B49" s="20"/>
      <c r="C49" s="20"/>
      <c r="D49" s="20"/>
      <c r="E49" s="20"/>
      <c r="F49" s="21"/>
      <c r="G49" s="20"/>
      <c r="H49" s="20"/>
      <c r="I49" s="22"/>
      <c r="J49" s="23" t="str">
        <f aca="true">IF(OR($B49="",$I49=""),"",$I49-TODAY())</f>
        <v/>
      </c>
      <c r="K49" s="24" t="str">
        <f aca="true">IF($B49="","",IF($I49="","期限 未登録",IF(TODAY()&gt;$I49,"期限切れ "&amp;TEXT(TODAY()-$I49,"0")&amp;"日",IF($I49-TODAY()&lt;=90,"更新まで "&amp;TEXT($I49-TODAY(),"0")&amp;"日","有効 あと"&amp;TEXT($I49-TODAY(),"0")&amp;"日"))))</f>
        <v/>
      </c>
      <c r="L49" s="20"/>
      <c r="M49" s="24" t="str">
        <f aca="false">IF($B49="","",IF($L49="","未登録",IF(AND(LEN($L49)=14,LEFT(UPPER($L49),1)="T",ISNUMBER(VALUE(MID($L49,2,13)))),"形式OK","形式を確認")))</f>
        <v/>
      </c>
      <c r="N49" s="21"/>
      <c r="O49" s="21"/>
      <c r="P49" s="21"/>
      <c r="Q49" s="21"/>
      <c r="R49" s="20"/>
      <c r="S49" s="20"/>
      <c r="T49" s="21"/>
      <c r="U49" s="25"/>
    </row>
    <row r="50" customFormat="false" ht="15" hidden="false" customHeight="false" outlineLevel="0" collapsed="false">
      <c r="A50" s="19" t="str">
        <f aca="false">IF($B50="","",COUNTA($B$7:$B50))</f>
        <v/>
      </c>
      <c r="B50" s="20"/>
      <c r="C50" s="20"/>
      <c r="D50" s="20"/>
      <c r="E50" s="20"/>
      <c r="F50" s="21"/>
      <c r="G50" s="20"/>
      <c r="H50" s="20"/>
      <c r="I50" s="22"/>
      <c r="J50" s="23" t="str">
        <f aca="true">IF(OR($B50="",$I50=""),"",$I50-TODAY())</f>
        <v/>
      </c>
      <c r="K50" s="24" t="str">
        <f aca="true">IF($B50="","",IF($I50="","期限 未登録",IF(TODAY()&gt;$I50,"期限切れ "&amp;TEXT(TODAY()-$I50,"0")&amp;"日",IF($I50-TODAY()&lt;=90,"更新まで "&amp;TEXT($I50-TODAY(),"0")&amp;"日","有効 あと"&amp;TEXT($I50-TODAY(),"0")&amp;"日"))))</f>
        <v/>
      </c>
      <c r="L50" s="20"/>
      <c r="M50" s="24" t="str">
        <f aca="false">IF($B50="","",IF($L50="","未登録",IF(AND(LEN($L50)=14,LEFT(UPPER($L50),1)="T",ISNUMBER(VALUE(MID($L50,2,13)))),"形式OK","形式を確認")))</f>
        <v/>
      </c>
      <c r="N50" s="21"/>
      <c r="O50" s="21"/>
      <c r="P50" s="21"/>
      <c r="Q50" s="21"/>
      <c r="R50" s="20"/>
      <c r="S50" s="20"/>
      <c r="T50" s="21"/>
      <c r="U50" s="25"/>
    </row>
    <row r="51" customFormat="false" ht="15" hidden="false" customHeight="false" outlineLevel="0" collapsed="false">
      <c r="A51" s="19" t="str">
        <f aca="false">IF($B51="","",COUNTA($B$7:$B51))</f>
        <v/>
      </c>
      <c r="B51" s="20"/>
      <c r="C51" s="20"/>
      <c r="D51" s="20"/>
      <c r="E51" s="20"/>
      <c r="F51" s="21"/>
      <c r="G51" s="20"/>
      <c r="H51" s="20"/>
      <c r="I51" s="22"/>
      <c r="J51" s="23" t="str">
        <f aca="true">IF(OR($B51="",$I51=""),"",$I51-TODAY())</f>
        <v/>
      </c>
      <c r="K51" s="24" t="str">
        <f aca="true">IF($B51="","",IF($I51="","期限 未登録",IF(TODAY()&gt;$I51,"期限切れ "&amp;TEXT(TODAY()-$I51,"0")&amp;"日",IF($I51-TODAY()&lt;=90,"更新まで "&amp;TEXT($I51-TODAY(),"0")&amp;"日","有効 あと"&amp;TEXT($I51-TODAY(),"0")&amp;"日"))))</f>
        <v/>
      </c>
      <c r="L51" s="20"/>
      <c r="M51" s="24" t="str">
        <f aca="false">IF($B51="","",IF($L51="","未登録",IF(AND(LEN($L51)=14,LEFT(UPPER($L51),1)="T",ISNUMBER(VALUE(MID($L51,2,13)))),"形式OK","形式を確認")))</f>
        <v/>
      </c>
      <c r="N51" s="21"/>
      <c r="O51" s="21"/>
      <c r="P51" s="21"/>
      <c r="Q51" s="21"/>
      <c r="R51" s="20"/>
      <c r="S51" s="20"/>
      <c r="T51" s="21"/>
      <c r="U51" s="25"/>
    </row>
    <row r="52" customFormat="false" ht="15" hidden="false" customHeight="false" outlineLevel="0" collapsed="false">
      <c r="A52" s="19" t="str">
        <f aca="false">IF($B52="","",COUNTA($B$7:$B52))</f>
        <v/>
      </c>
      <c r="B52" s="20"/>
      <c r="C52" s="20"/>
      <c r="D52" s="20"/>
      <c r="E52" s="20"/>
      <c r="F52" s="21"/>
      <c r="G52" s="20"/>
      <c r="H52" s="20"/>
      <c r="I52" s="22"/>
      <c r="J52" s="23" t="str">
        <f aca="true">IF(OR($B52="",$I52=""),"",$I52-TODAY())</f>
        <v/>
      </c>
      <c r="K52" s="24" t="str">
        <f aca="true">IF($B52="","",IF($I52="","期限 未登録",IF(TODAY()&gt;$I52,"期限切れ "&amp;TEXT(TODAY()-$I52,"0")&amp;"日",IF($I52-TODAY()&lt;=90,"更新まで "&amp;TEXT($I52-TODAY(),"0")&amp;"日","有効 あと"&amp;TEXT($I52-TODAY(),"0")&amp;"日"))))</f>
        <v/>
      </c>
      <c r="L52" s="20"/>
      <c r="M52" s="24" t="str">
        <f aca="false">IF($B52="","",IF($L52="","未登録",IF(AND(LEN($L52)=14,LEFT(UPPER($L52),1)="T",ISNUMBER(VALUE(MID($L52,2,13)))),"形式OK","形式を確認")))</f>
        <v/>
      </c>
      <c r="N52" s="21"/>
      <c r="O52" s="21"/>
      <c r="P52" s="21"/>
      <c r="Q52" s="21"/>
      <c r="R52" s="20"/>
      <c r="S52" s="20"/>
      <c r="T52" s="21"/>
      <c r="U52" s="25"/>
    </row>
    <row r="53" customFormat="false" ht="15" hidden="false" customHeight="false" outlineLevel="0" collapsed="false">
      <c r="A53" s="19" t="str">
        <f aca="false">IF($B53="","",COUNTA($B$7:$B53))</f>
        <v/>
      </c>
      <c r="B53" s="20"/>
      <c r="C53" s="20"/>
      <c r="D53" s="20"/>
      <c r="E53" s="20"/>
      <c r="F53" s="21"/>
      <c r="G53" s="20"/>
      <c r="H53" s="20"/>
      <c r="I53" s="22"/>
      <c r="J53" s="23" t="str">
        <f aca="true">IF(OR($B53="",$I53=""),"",$I53-TODAY())</f>
        <v/>
      </c>
      <c r="K53" s="24" t="str">
        <f aca="true">IF($B53="","",IF($I53="","期限 未登録",IF(TODAY()&gt;$I53,"期限切れ "&amp;TEXT(TODAY()-$I53,"0")&amp;"日",IF($I53-TODAY()&lt;=90,"更新まで "&amp;TEXT($I53-TODAY(),"0")&amp;"日","有効 あと"&amp;TEXT($I53-TODAY(),"0")&amp;"日"))))</f>
        <v/>
      </c>
      <c r="L53" s="20"/>
      <c r="M53" s="24" t="str">
        <f aca="false">IF($B53="","",IF($L53="","未登録",IF(AND(LEN($L53)=14,LEFT(UPPER($L53),1)="T",ISNUMBER(VALUE(MID($L53,2,13)))),"形式OK","形式を確認")))</f>
        <v/>
      </c>
      <c r="N53" s="21"/>
      <c r="O53" s="21"/>
      <c r="P53" s="21"/>
      <c r="Q53" s="21"/>
      <c r="R53" s="20"/>
      <c r="S53" s="20"/>
      <c r="T53" s="21"/>
      <c r="U53" s="25"/>
    </row>
    <row r="54" customFormat="false" ht="15" hidden="false" customHeight="false" outlineLevel="0" collapsed="false">
      <c r="A54" s="19" t="str">
        <f aca="false">IF($B54="","",COUNTA($B$7:$B54))</f>
        <v/>
      </c>
      <c r="B54" s="20"/>
      <c r="C54" s="20"/>
      <c r="D54" s="20"/>
      <c r="E54" s="20"/>
      <c r="F54" s="21"/>
      <c r="G54" s="20"/>
      <c r="H54" s="20"/>
      <c r="I54" s="22"/>
      <c r="J54" s="23" t="str">
        <f aca="true">IF(OR($B54="",$I54=""),"",$I54-TODAY())</f>
        <v/>
      </c>
      <c r="K54" s="24" t="str">
        <f aca="true">IF($B54="","",IF($I54="","期限 未登録",IF(TODAY()&gt;$I54,"期限切れ "&amp;TEXT(TODAY()-$I54,"0")&amp;"日",IF($I54-TODAY()&lt;=90,"更新まで "&amp;TEXT($I54-TODAY(),"0")&amp;"日","有効 あと"&amp;TEXT($I54-TODAY(),"0")&amp;"日"))))</f>
        <v/>
      </c>
      <c r="L54" s="20"/>
      <c r="M54" s="24" t="str">
        <f aca="false">IF($B54="","",IF($L54="","未登録",IF(AND(LEN($L54)=14,LEFT(UPPER($L54),1)="T",ISNUMBER(VALUE(MID($L54,2,13)))),"形式OK","形式を確認")))</f>
        <v/>
      </c>
      <c r="N54" s="21"/>
      <c r="O54" s="21"/>
      <c r="P54" s="21"/>
      <c r="Q54" s="21"/>
      <c r="R54" s="20"/>
      <c r="S54" s="20"/>
      <c r="T54" s="21"/>
      <c r="U54" s="25"/>
    </row>
    <row r="55" customFormat="false" ht="15" hidden="false" customHeight="false" outlineLevel="0" collapsed="false">
      <c r="A55" s="19" t="str">
        <f aca="false">IF($B55="","",COUNTA($B$7:$B55))</f>
        <v/>
      </c>
      <c r="B55" s="20"/>
      <c r="C55" s="20"/>
      <c r="D55" s="20"/>
      <c r="E55" s="20"/>
      <c r="F55" s="21"/>
      <c r="G55" s="20"/>
      <c r="H55" s="20"/>
      <c r="I55" s="22"/>
      <c r="J55" s="23" t="str">
        <f aca="true">IF(OR($B55="",$I55=""),"",$I55-TODAY())</f>
        <v/>
      </c>
      <c r="K55" s="24" t="str">
        <f aca="true">IF($B55="","",IF($I55="","期限 未登録",IF(TODAY()&gt;$I55,"期限切れ "&amp;TEXT(TODAY()-$I55,"0")&amp;"日",IF($I55-TODAY()&lt;=90,"更新まで "&amp;TEXT($I55-TODAY(),"0")&amp;"日","有効 あと"&amp;TEXT($I55-TODAY(),"0")&amp;"日"))))</f>
        <v/>
      </c>
      <c r="L55" s="20"/>
      <c r="M55" s="24" t="str">
        <f aca="false">IF($B55="","",IF($L55="","未登録",IF(AND(LEN($L55)=14,LEFT(UPPER($L55),1)="T",ISNUMBER(VALUE(MID($L55,2,13)))),"形式OK","形式を確認")))</f>
        <v/>
      </c>
      <c r="N55" s="21"/>
      <c r="O55" s="21"/>
      <c r="P55" s="21"/>
      <c r="Q55" s="21"/>
      <c r="R55" s="20"/>
      <c r="S55" s="20"/>
      <c r="T55" s="21"/>
      <c r="U55" s="25"/>
    </row>
    <row r="56" customFormat="false" ht="15" hidden="false" customHeight="false" outlineLevel="0" collapsed="false">
      <c r="A56" s="26" t="str">
        <f aca="false">IF($B56="","",COUNTA($B$7:$B56))</f>
        <v/>
      </c>
      <c r="B56" s="27"/>
      <c r="C56" s="27"/>
      <c r="D56" s="27"/>
      <c r="E56" s="27"/>
      <c r="F56" s="28"/>
      <c r="G56" s="27"/>
      <c r="H56" s="27"/>
      <c r="I56" s="29"/>
      <c r="J56" s="30" t="str">
        <f aca="true">IF(OR($B56="",$I56=""),"",$I56-TODAY())</f>
        <v/>
      </c>
      <c r="K56" s="31" t="str">
        <f aca="true">IF($B56="","",IF($I56="","期限 未登録",IF(TODAY()&gt;$I56,"期限切れ "&amp;TEXT(TODAY()-$I56,"0")&amp;"日",IF($I56-TODAY()&lt;=90,"更新まで "&amp;TEXT($I56-TODAY(),"0")&amp;"日","有効 あと"&amp;TEXT($I56-TODAY(),"0")&amp;"日"))))</f>
        <v/>
      </c>
      <c r="L56" s="27"/>
      <c r="M56" s="31" t="str">
        <f aca="false">IF($B56="","",IF($L56="","未登録",IF(AND(LEN($L56)=14,LEFT(UPPER($L56),1)="T",ISNUMBER(VALUE(MID($L56,2,13)))),"形式OK","形式を確認")))</f>
        <v/>
      </c>
      <c r="N56" s="28"/>
      <c r="O56" s="28"/>
      <c r="P56" s="28"/>
      <c r="Q56" s="28"/>
      <c r="R56" s="27"/>
      <c r="S56" s="27"/>
      <c r="T56" s="28"/>
      <c r="U56" s="32"/>
    </row>
  </sheetData>
  <autoFilter ref="A6:U56"/>
  <mergeCells count="11">
    <mergeCell ref="A1:U1"/>
    <mergeCell ref="A3:B3"/>
    <mergeCell ref="C3:G3"/>
    <mergeCell ref="H3:I3"/>
    <mergeCell ref="J3:M3"/>
    <mergeCell ref="N3:O3"/>
    <mergeCell ref="P3:U3"/>
    <mergeCell ref="A4:B4"/>
    <mergeCell ref="C4:G4"/>
    <mergeCell ref="H4:I4"/>
    <mergeCell ref="J4:U4"/>
  </mergeCells>
  <conditionalFormatting sqref="A7:U56">
    <cfRule type="expression" priority="2" aboveAverage="0" equalAverage="0" bottom="0" percent="0" rank="0" text="" dxfId="5">
      <formula>AND($B7&lt;&gt;"",$I7&lt;&gt;"",TODAY()&gt;$I7)</formula>
    </cfRule>
    <cfRule type="expression" priority="3" aboveAverage="0" equalAverage="0" bottom="0" percent="0" rank="0" text="" dxfId="6">
      <formula>AND($B7&lt;&gt;"",OR(AND($I7&lt;&gt;"",$I7-TODAY()&lt;=90),COUNTIF($N7:$Q7,"未加入")&gt;0))</formula>
    </cfRule>
  </conditionalFormatting>
  <conditionalFormatting sqref="M7:M56">
    <cfRule type="expression" priority="4" aboveAverage="0" equalAverage="0" bottom="0" percent="0" rank="0" text="" dxfId="5">
      <formula>$M7="形式を確認"</formula>
    </cfRule>
  </conditionalFormatting>
  <dataValidations count="6">
    <dataValidation allowBlank="true" errorStyle="stop" operator="between" showDropDown="false" showErrorMessage="false" showInputMessage="false" sqref="F7:F56" type="list">
      <formula1>マスタ!$A$4:$A$5</formula1>
      <formula2>0</formula2>
    </dataValidation>
    <dataValidation allowBlank="true" errorStyle="stop" operator="between" showDropDown="false" showErrorMessage="false" showInputMessage="false" sqref="G7:G56" type="list">
      <formula1>マスタ!$C$4:$C$12</formula1>
      <formula2>0</formula2>
    </dataValidation>
    <dataValidation allowBlank="true" errorStyle="stop" operator="between" showDropDown="false" showErrorMessage="false" showInputMessage="false" sqref="R7:R56" type="list">
      <formula1>マスタ!$E$4:$E$7</formula1>
      <formula2>0</formula2>
    </dataValidation>
    <dataValidation allowBlank="true" errorStyle="stop" operator="between" showDropDown="false" showErrorMessage="false" showInputMessage="false" sqref="S7:S56" type="list">
      <formula1>マスタ!$H$4:$H$9</formula1>
      <formula2>0</formula2>
    </dataValidation>
    <dataValidation allowBlank="true" errorStyle="stop" operator="between" showDropDown="false" showErrorMessage="false" showInputMessage="false" sqref="T7:T56" type="list">
      <formula1>マスタ!$O$4:$O$6</formula1>
      <formula2>0</formula2>
    </dataValidation>
    <dataValidation allowBlank="true" errorStyle="stop" operator="between" showDropDown="false" showErrorMessage="false" showInputMessage="false" sqref="N7:Q56" type="list">
      <formula1>マスタ!$M$4:$M$6</formula1>
      <formula2>0</formula2>
    </dataValidation>
  </dataValidations>
  <printOptions headings="false" gridLines="false" gridLinesSet="true" horizontalCentered="true" verticalCentered="false"/>
  <pageMargins left="0.35" right="0.35" top="0.5" bottom="0.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V10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6" topLeftCell="C7" activePane="bottomRight" state="frozen"/>
      <selection pane="topLeft" activeCell="A1" activeCellId="0" sqref="A1"/>
      <selection pane="topRight" activeCell="C1" activeCellId="0" sqref="C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4"/>
    <col collapsed="false" customWidth="true" hidden="false" outlineLevel="0" max="3" min="3" style="0" width="20"/>
    <col collapsed="false" customWidth="true" hidden="false" outlineLevel="0" max="4" min="4" style="0" width="26"/>
    <col collapsed="false" customWidth="true" hidden="false" outlineLevel="0" max="5" min="5" style="0" width="11"/>
    <col collapsed="false" customWidth="true" hidden="false" outlineLevel="0" max="6" min="6" style="0" width="13"/>
    <col collapsed="false" customWidth="true" hidden="false" outlineLevel="0" max="8" min="7" style="0" width="11"/>
    <col collapsed="false" customWidth="true" hidden="false" outlineLevel="0" max="9" min="9" style="0" width="8"/>
    <col collapsed="false" customWidth="true" hidden="false" outlineLevel="0" max="10" min="10" style="0" width="13"/>
    <col collapsed="false" customWidth="true" hidden="false" outlineLevel="0" max="11" min="11" style="0" width="11"/>
    <col collapsed="false" customWidth="true" hidden="false" outlineLevel="0" max="12" min="12" style="0" width="13"/>
    <col collapsed="false" customWidth="true" hidden="false" outlineLevel="0" max="13" min="13" style="0" width="12"/>
    <col collapsed="false" customWidth="true" hidden="false" outlineLevel="0" max="15" min="14" style="0" width="13"/>
    <col collapsed="false" customWidth="true" hidden="false" outlineLevel="0" max="16" min="16" style="0" width="11"/>
    <col collapsed="false" customWidth="true" hidden="false" outlineLevel="0" max="17" min="17" style="0" width="20"/>
    <col collapsed="false" customWidth="true" hidden="false" outlineLevel="0" max="18" min="18" style="0" width="18"/>
    <col collapsed="false" customWidth="true" hidden="true" outlineLevel="0" max="22" min="20" style="0" width="3"/>
  </cols>
  <sheetData>
    <row r="1" customFormat="false" ht="25.5" hidden="false" customHeight="true" outlineLevel="0" collapsed="false">
      <c r="A1" s="7" t="s">
        <v>74</v>
      </c>
      <c r="B1" s="7"/>
      <c r="C1" s="7"/>
      <c r="D1" s="7"/>
      <c r="E1" s="7"/>
      <c r="F1" s="7"/>
      <c r="G1" s="7"/>
      <c r="H1" s="7"/>
      <c r="I1" s="7"/>
      <c r="J1" s="7"/>
      <c r="K1" s="7"/>
      <c r="L1" s="7"/>
      <c r="M1" s="7"/>
      <c r="N1" s="7"/>
      <c r="O1" s="7"/>
      <c r="P1" s="7"/>
      <c r="Q1" s="7"/>
      <c r="R1" s="7"/>
    </row>
    <row r="3" customFormat="false" ht="19.5" hidden="false" customHeight="true" outlineLevel="0" collapsed="false">
      <c r="A3" s="8" t="s">
        <v>75</v>
      </c>
      <c r="B3" s="8"/>
      <c r="C3" s="9"/>
      <c r="D3" s="9"/>
      <c r="E3" s="9"/>
      <c r="F3" s="9"/>
      <c r="G3" s="9"/>
      <c r="H3" s="9"/>
      <c r="I3" s="10" t="s">
        <v>52</v>
      </c>
      <c r="J3" s="10"/>
      <c r="K3" s="9"/>
      <c r="L3" s="9"/>
      <c r="M3" s="9"/>
      <c r="N3" s="10" t="s">
        <v>54</v>
      </c>
      <c r="O3" s="11"/>
      <c r="P3" s="11"/>
      <c r="Q3" s="11"/>
      <c r="R3" s="11"/>
    </row>
    <row r="4" customFormat="false" ht="19.5" hidden="false" customHeight="true" outlineLevel="0" collapsed="false">
      <c r="A4" s="12" t="s">
        <v>55</v>
      </c>
      <c r="B4" s="12"/>
      <c r="C4" s="13"/>
      <c r="D4" s="13"/>
      <c r="E4" s="13"/>
      <c r="F4" s="13"/>
      <c r="G4" s="13"/>
      <c r="H4" s="13"/>
      <c r="I4" s="14" t="s">
        <v>56</v>
      </c>
      <c r="J4" s="14"/>
      <c r="K4" s="15"/>
      <c r="L4" s="15"/>
      <c r="M4" s="15"/>
      <c r="N4" s="15"/>
      <c r="O4" s="15"/>
      <c r="P4" s="15"/>
      <c r="Q4" s="15"/>
      <c r="R4" s="15"/>
    </row>
    <row r="6" customFormat="false" ht="30" hidden="false" customHeight="true" outlineLevel="0" collapsed="false">
      <c r="A6" s="16" t="s">
        <v>18</v>
      </c>
      <c r="B6" s="17" t="s">
        <v>76</v>
      </c>
      <c r="C6" s="17" t="s">
        <v>77</v>
      </c>
      <c r="D6" s="17" t="s">
        <v>78</v>
      </c>
      <c r="E6" s="17" t="s">
        <v>79</v>
      </c>
      <c r="F6" s="17" t="s">
        <v>80</v>
      </c>
      <c r="G6" s="17" t="s">
        <v>81</v>
      </c>
      <c r="H6" s="17" t="s">
        <v>82</v>
      </c>
      <c r="I6" s="17" t="s">
        <v>83</v>
      </c>
      <c r="J6" s="17" t="s">
        <v>84</v>
      </c>
      <c r="K6" s="17" t="s">
        <v>85</v>
      </c>
      <c r="L6" s="17" t="s">
        <v>86</v>
      </c>
      <c r="M6" s="17" t="s">
        <v>24</v>
      </c>
      <c r="N6" s="17" t="s">
        <v>87</v>
      </c>
      <c r="O6" s="17" t="s">
        <v>88</v>
      </c>
      <c r="P6" s="17" t="s">
        <v>89</v>
      </c>
      <c r="Q6" s="17" t="s">
        <v>26</v>
      </c>
      <c r="R6" s="18" t="s">
        <v>56</v>
      </c>
    </row>
    <row r="7" customFormat="false" ht="15" hidden="false" customHeight="false" outlineLevel="0" collapsed="false">
      <c r="A7" s="19" t="str">
        <f aca="false">IF($B7="","",COUNTA($B$7:$B7))</f>
        <v/>
      </c>
      <c r="B7" s="20"/>
      <c r="C7" s="20"/>
      <c r="D7" s="20"/>
      <c r="E7" s="22"/>
      <c r="F7" s="33"/>
      <c r="G7" s="22"/>
      <c r="H7" s="22"/>
      <c r="I7" s="34"/>
      <c r="J7" s="35" t="str">
        <f aca="false">IF(OR($F7="",$I7=""),"",ROUND($F7*$I7,0))</f>
        <v/>
      </c>
      <c r="K7" s="22"/>
      <c r="L7" s="33"/>
      <c r="M7" s="36" t="str">
        <f aca="false">IF(OR($C7="",$K7="",NOT(ISNUMBER($U7))),"",IF($V7=0,EOMONTH($K7,$U7+IF(AND(ISNUMBER($T7),$T7&lt;&gt;0,DAY($K7)&gt;$T7),1,0)),EOMONTH($K7,$U7+IF(AND(ISNUMBER($T7),$T7&lt;&gt;0,DAY($K7)&gt;$T7),1,0)-1)+$V7))</f>
        <v/>
      </c>
      <c r="N7" s="33"/>
      <c r="O7" s="35" t="str">
        <f aca="false">IF($L7="","",$L7-IF($N7="",0,$N7))</f>
        <v/>
      </c>
      <c r="P7" s="21"/>
      <c r="Q7" s="24" t="str">
        <f aca="true">IF($B7="","",IF(AND($L7&lt;&gt;"",$N7&lt;&gt;"",$N7&gt;=$L7),"支払済み",IF($L7="","請求前",IF($M7="","支払予定日 未定",IF(TODAY()&gt;$M7,"支払予定日 超過 "&amp;TEXT(TODAY()-$M7,"0")&amp;"日","支払まで "&amp;TEXT($M7-TODAY(),"0")&amp;"日")))))</f>
        <v/>
      </c>
      <c r="R7" s="25"/>
      <c r="T7" s="2" t="str">
        <f aca="false">IFERROR(VLOOKUP(VLOOKUP($C7,外注先台帳!$B$7:$U$56,17,0),マスタ!$E$4:$F$7,2,0),"")</f>
        <v/>
      </c>
      <c r="U7" s="2" t="str">
        <f aca="false">IFERROR(VLOOKUP(VLOOKUP($C7,外注先台帳!$B$7:$U$56,18,0),マスタ!$H$4:$J$9,2,0),"")</f>
        <v/>
      </c>
      <c r="V7" s="2" t="str">
        <f aca="false">IFERROR(VLOOKUP(VLOOKUP($C7,外注先台帳!$B$7:$U$56,18,0),マスタ!$H$4:$J$9,3,0),"")</f>
        <v/>
      </c>
    </row>
    <row r="8" customFormat="false" ht="15" hidden="false" customHeight="false" outlineLevel="0" collapsed="false">
      <c r="A8" s="19" t="str">
        <f aca="false">IF($B8="","",COUNTA($B$7:$B8))</f>
        <v/>
      </c>
      <c r="B8" s="20"/>
      <c r="C8" s="20"/>
      <c r="D8" s="20"/>
      <c r="E8" s="22"/>
      <c r="F8" s="33"/>
      <c r="G8" s="22"/>
      <c r="H8" s="22"/>
      <c r="I8" s="34"/>
      <c r="J8" s="35" t="str">
        <f aca="false">IF(OR($F8="",$I8=""),"",ROUND($F8*$I8,0))</f>
        <v/>
      </c>
      <c r="K8" s="22"/>
      <c r="L8" s="33"/>
      <c r="M8" s="36" t="str">
        <f aca="false">IF(OR($C8="",$K8="",NOT(ISNUMBER($U8))),"",IF($V8=0,EOMONTH($K8,$U8+IF(AND(ISNUMBER($T8),$T8&lt;&gt;0,DAY($K8)&gt;$T8),1,0)),EOMONTH($K8,$U8+IF(AND(ISNUMBER($T8),$T8&lt;&gt;0,DAY($K8)&gt;$T8),1,0)-1)+$V8))</f>
        <v/>
      </c>
      <c r="N8" s="33"/>
      <c r="O8" s="35" t="str">
        <f aca="false">IF($L8="","",$L8-IF($N8="",0,$N8))</f>
        <v/>
      </c>
      <c r="P8" s="21"/>
      <c r="Q8" s="24" t="str">
        <f aca="true">IF($B8="","",IF(AND($L8&lt;&gt;"",$N8&lt;&gt;"",$N8&gt;=$L8),"支払済み",IF($L8="","請求前",IF($M8="","支払予定日 未定",IF(TODAY()&gt;$M8,"支払予定日 超過 "&amp;TEXT(TODAY()-$M8,"0")&amp;"日","支払まで "&amp;TEXT($M8-TODAY(),"0")&amp;"日")))))</f>
        <v/>
      </c>
      <c r="R8" s="25"/>
      <c r="T8" s="2" t="str">
        <f aca="false">IFERROR(VLOOKUP(VLOOKUP($C8,外注先台帳!$B$7:$U$56,17,0),マスタ!$E$4:$F$7,2,0),"")</f>
        <v/>
      </c>
      <c r="U8" s="2" t="str">
        <f aca="false">IFERROR(VLOOKUP(VLOOKUP($C8,外注先台帳!$B$7:$U$56,18,0),マスタ!$H$4:$J$9,2,0),"")</f>
        <v/>
      </c>
      <c r="V8" s="2" t="str">
        <f aca="false">IFERROR(VLOOKUP(VLOOKUP($C8,外注先台帳!$B$7:$U$56,18,0),マスタ!$H$4:$J$9,3,0),"")</f>
        <v/>
      </c>
    </row>
    <row r="9" customFormat="false" ht="15" hidden="false" customHeight="false" outlineLevel="0" collapsed="false">
      <c r="A9" s="19" t="str">
        <f aca="false">IF($B9="","",COUNTA($B$7:$B9))</f>
        <v/>
      </c>
      <c r="B9" s="20"/>
      <c r="C9" s="20"/>
      <c r="D9" s="20"/>
      <c r="E9" s="22"/>
      <c r="F9" s="33"/>
      <c r="G9" s="22"/>
      <c r="H9" s="22"/>
      <c r="I9" s="34"/>
      <c r="J9" s="35" t="str">
        <f aca="false">IF(OR($F9="",$I9=""),"",ROUND($F9*$I9,0))</f>
        <v/>
      </c>
      <c r="K9" s="22"/>
      <c r="L9" s="33"/>
      <c r="M9" s="36" t="str">
        <f aca="false">IF(OR($C9="",$K9="",NOT(ISNUMBER($U9))),"",IF($V9=0,EOMONTH($K9,$U9+IF(AND(ISNUMBER($T9),$T9&lt;&gt;0,DAY($K9)&gt;$T9),1,0)),EOMONTH($K9,$U9+IF(AND(ISNUMBER($T9),$T9&lt;&gt;0,DAY($K9)&gt;$T9),1,0)-1)+$V9))</f>
        <v/>
      </c>
      <c r="N9" s="33"/>
      <c r="O9" s="35" t="str">
        <f aca="false">IF($L9="","",$L9-IF($N9="",0,$N9))</f>
        <v/>
      </c>
      <c r="P9" s="21"/>
      <c r="Q9" s="24" t="str">
        <f aca="true">IF($B9="","",IF(AND($L9&lt;&gt;"",$N9&lt;&gt;"",$N9&gt;=$L9),"支払済み",IF($L9="","請求前",IF($M9="","支払予定日 未定",IF(TODAY()&gt;$M9,"支払予定日 超過 "&amp;TEXT(TODAY()-$M9,"0")&amp;"日","支払まで "&amp;TEXT($M9-TODAY(),"0")&amp;"日")))))</f>
        <v/>
      </c>
      <c r="R9" s="25"/>
      <c r="T9" s="2" t="str">
        <f aca="false">IFERROR(VLOOKUP(VLOOKUP($C9,外注先台帳!$B$7:$U$56,17,0),マスタ!$E$4:$F$7,2,0),"")</f>
        <v/>
      </c>
      <c r="U9" s="2" t="str">
        <f aca="false">IFERROR(VLOOKUP(VLOOKUP($C9,外注先台帳!$B$7:$U$56,18,0),マスタ!$H$4:$J$9,2,0),"")</f>
        <v/>
      </c>
      <c r="V9" s="2" t="str">
        <f aca="false">IFERROR(VLOOKUP(VLOOKUP($C9,外注先台帳!$B$7:$U$56,18,0),マスタ!$H$4:$J$9,3,0),"")</f>
        <v/>
      </c>
    </row>
    <row r="10" customFormat="false" ht="15" hidden="false" customHeight="false" outlineLevel="0" collapsed="false">
      <c r="A10" s="19" t="str">
        <f aca="false">IF($B10="","",COUNTA($B$7:$B10))</f>
        <v/>
      </c>
      <c r="B10" s="20"/>
      <c r="C10" s="20"/>
      <c r="D10" s="20"/>
      <c r="E10" s="22"/>
      <c r="F10" s="33"/>
      <c r="G10" s="22"/>
      <c r="H10" s="22"/>
      <c r="I10" s="34"/>
      <c r="J10" s="35" t="str">
        <f aca="false">IF(OR($F10="",$I10=""),"",ROUND($F10*$I10,0))</f>
        <v/>
      </c>
      <c r="K10" s="22"/>
      <c r="L10" s="33"/>
      <c r="M10" s="36" t="str">
        <f aca="false">IF(OR($C10="",$K10="",NOT(ISNUMBER($U10))),"",IF($V10=0,EOMONTH($K10,$U10+IF(AND(ISNUMBER($T10),$T10&lt;&gt;0,DAY($K10)&gt;$T10),1,0)),EOMONTH($K10,$U10+IF(AND(ISNUMBER($T10),$T10&lt;&gt;0,DAY($K10)&gt;$T10),1,0)-1)+$V10))</f>
        <v/>
      </c>
      <c r="N10" s="33"/>
      <c r="O10" s="35" t="str">
        <f aca="false">IF($L10="","",$L10-IF($N10="",0,$N10))</f>
        <v/>
      </c>
      <c r="P10" s="21"/>
      <c r="Q10" s="24" t="str">
        <f aca="true">IF($B10="","",IF(AND($L10&lt;&gt;"",$N10&lt;&gt;"",$N10&gt;=$L10),"支払済み",IF($L10="","請求前",IF($M10="","支払予定日 未定",IF(TODAY()&gt;$M10,"支払予定日 超過 "&amp;TEXT(TODAY()-$M10,"0")&amp;"日","支払まで "&amp;TEXT($M10-TODAY(),"0")&amp;"日")))))</f>
        <v/>
      </c>
      <c r="R10" s="25"/>
      <c r="T10" s="2" t="str">
        <f aca="false">IFERROR(VLOOKUP(VLOOKUP($C10,外注先台帳!$B$7:$U$56,17,0),マスタ!$E$4:$F$7,2,0),"")</f>
        <v/>
      </c>
      <c r="U10" s="2" t="str">
        <f aca="false">IFERROR(VLOOKUP(VLOOKUP($C10,外注先台帳!$B$7:$U$56,18,0),マスタ!$H$4:$J$9,2,0),"")</f>
        <v/>
      </c>
      <c r="V10" s="2" t="str">
        <f aca="false">IFERROR(VLOOKUP(VLOOKUP($C10,外注先台帳!$B$7:$U$56,18,0),マスタ!$H$4:$J$9,3,0),"")</f>
        <v/>
      </c>
    </row>
    <row r="11" customFormat="false" ht="15" hidden="false" customHeight="false" outlineLevel="0" collapsed="false">
      <c r="A11" s="19" t="str">
        <f aca="false">IF($B11="","",COUNTA($B$7:$B11))</f>
        <v/>
      </c>
      <c r="B11" s="20"/>
      <c r="C11" s="20"/>
      <c r="D11" s="20"/>
      <c r="E11" s="22"/>
      <c r="F11" s="33"/>
      <c r="G11" s="22"/>
      <c r="H11" s="22"/>
      <c r="I11" s="34"/>
      <c r="J11" s="35" t="str">
        <f aca="false">IF(OR($F11="",$I11=""),"",ROUND($F11*$I11,0))</f>
        <v/>
      </c>
      <c r="K11" s="22"/>
      <c r="L11" s="33"/>
      <c r="M11" s="36" t="str">
        <f aca="false">IF(OR($C11="",$K11="",NOT(ISNUMBER($U11))),"",IF($V11=0,EOMONTH($K11,$U11+IF(AND(ISNUMBER($T11),$T11&lt;&gt;0,DAY($K11)&gt;$T11),1,0)),EOMONTH($K11,$U11+IF(AND(ISNUMBER($T11),$T11&lt;&gt;0,DAY($K11)&gt;$T11),1,0)-1)+$V11))</f>
        <v/>
      </c>
      <c r="N11" s="33"/>
      <c r="O11" s="35" t="str">
        <f aca="false">IF($L11="","",$L11-IF($N11="",0,$N11))</f>
        <v/>
      </c>
      <c r="P11" s="21"/>
      <c r="Q11" s="24" t="str">
        <f aca="true">IF($B11="","",IF(AND($L11&lt;&gt;"",$N11&lt;&gt;"",$N11&gt;=$L11),"支払済み",IF($L11="","請求前",IF($M11="","支払予定日 未定",IF(TODAY()&gt;$M11,"支払予定日 超過 "&amp;TEXT(TODAY()-$M11,"0")&amp;"日","支払まで "&amp;TEXT($M11-TODAY(),"0")&amp;"日")))))</f>
        <v/>
      </c>
      <c r="R11" s="25"/>
      <c r="T11" s="2" t="str">
        <f aca="false">IFERROR(VLOOKUP(VLOOKUP($C11,外注先台帳!$B$7:$U$56,17,0),マスタ!$E$4:$F$7,2,0),"")</f>
        <v/>
      </c>
      <c r="U11" s="2" t="str">
        <f aca="false">IFERROR(VLOOKUP(VLOOKUP($C11,外注先台帳!$B$7:$U$56,18,0),マスタ!$H$4:$J$9,2,0),"")</f>
        <v/>
      </c>
      <c r="V11" s="2" t="str">
        <f aca="false">IFERROR(VLOOKUP(VLOOKUP($C11,外注先台帳!$B$7:$U$56,18,0),マスタ!$H$4:$J$9,3,0),"")</f>
        <v/>
      </c>
    </row>
    <row r="12" customFormat="false" ht="15" hidden="false" customHeight="false" outlineLevel="0" collapsed="false">
      <c r="A12" s="19" t="str">
        <f aca="false">IF($B12="","",COUNTA($B$7:$B12))</f>
        <v/>
      </c>
      <c r="B12" s="20"/>
      <c r="C12" s="20"/>
      <c r="D12" s="20"/>
      <c r="E12" s="22"/>
      <c r="F12" s="33"/>
      <c r="G12" s="22"/>
      <c r="H12" s="22"/>
      <c r="I12" s="34"/>
      <c r="J12" s="35" t="str">
        <f aca="false">IF(OR($F12="",$I12=""),"",ROUND($F12*$I12,0))</f>
        <v/>
      </c>
      <c r="K12" s="22"/>
      <c r="L12" s="33"/>
      <c r="M12" s="36" t="str">
        <f aca="false">IF(OR($C12="",$K12="",NOT(ISNUMBER($U12))),"",IF($V12=0,EOMONTH($K12,$U12+IF(AND(ISNUMBER($T12),$T12&lt;&gt;0,DAY($K12)&gt;$T12),1,0)),EOMONTH($K12,$U12+IF(AND(ISNUMBER($T12),$T12&lt;&gt;0,DAY($K12)&gt;$T12),1,0)-1)+$V12))</f>
        <v/>
      </c>
      <c r="N12" s="33"/>
      <c r="O12" s="35" t="str">
        <f aca="false">IF($L12="","",$L12-IF($N12="",0,$N12))</f>
        <v/>
      </c>
      <c r="P12" s="21"/>
      <c r="Q12" s="24" t="str">
        <f aca="true">IF($B12="","",IF(AND($L12&lt;&gt;"",$N12&lt;&gt;"",$N12&gt;=$L12),"支払済み",IF($L12="","請求前",IF($M12="","支払予定日 未定",IF(TODAY()&gt;$M12,"支払予定日 超過 "&amp;TEXT(TODAY()-$M12,"0")&amp;"日","支払まで "&amp;TEXT($M12-TODAY(),"0")&amp;"日")))))</f>
        <v/>
      </c>
      <c r="R12" s="25"/>
      <c r="T12" s="2" t="str">
        <f aca="false">IFERROR(VLOOKUP(VLOOKUP($C12,外注先台帳!$B$7:$U$56,17,0),マスタ!$E$4:$F$7,2,0),"")</f>
        <v/>
      </c>
      <c r="U12" s="2" t="str">
        <f aca="false">IFERROR(VLOOKUP(VLOOKUP($C12,外注先台帳!$B$7:$U$56,18,0),マスタ!$H$4:$J$9,2,0),"")</f>
        <v/>
      </c>
      <c r="V12" s="2" t="str">
        <f aca="false">IFERROR(VLOOKUP(VLOOKUP($C12,外注先台帳!$B$7:$U$56,18,0),マスタ!$H$4:$J$9,3,0),"")</f>
        <v/>
      </c>
    </row>
    <row r="13" customFormat="false" ht="15" hidden="false" customHeight="false" outlineLevel="0" collapsed="false">
      <c r="A13" s="19" t="str">
        <f aca="false">IF($B13="","",COUNTA($B$7:$B13))</f>
        <v/>
      </c>
      <c r="B13" s="20"/>
      <c r="C13" s="20"/>
      <c r="D13" s="20"/>
      <c r="E13" s="22"/>
      <c r="F13" s="33"/>
      <c r="G13" s="22"/>
      <c r="H13" s="22"/>
      <c r="I13" s="34"/>
      <c r="J13" s="35" t="str">
        <f aca="false">IF(OR($F13="",$I13=""),"",ROUND($F13*$I13,0))</f>
        <v/>
      </c>
      <c r="K13" s="22"/>
      <c r="L13" s="33"/>
      <c r="M13" s="36" t="str">
        <f aca="false">IF(OR($C13="",$K13="",NOT(ISNUMBER($U13))),"",IF($V13=0,EOMONTH($K13,$U13+IF(AND(ISNUMBER($T13),$T13&lt;&gt;0,DAY($K13)&gt;$T13),1,0)),EOMONTH($K13,$U13+IF(AND(ISNUMBER($T13),$T13&lt;&gt;0,DAY($K13)&gt;$T13),1,0)-1)+$V13))</f>
        <v/>
      </c>
      <c r="N13" s="33"/>
      <c r="O13" s="35" t="str">
        <f aca="false">IF($L13="","",$L13-IF($N13="",0,$N13))</f>
        <v/>
      </c>
      <c r="P13" s="21"/>
      <c r="Q13" s="24" t="str">
        <f aca="true">IF($B13="","",IF(AND($L13&lt;&gt;"",$N13&lt;&gt;"",$N13&gt;=$L13),"支払済み",IF($L13="","請求前",IF($M13="","支払予定日 未定",IF(TODAY()&gt;$M13,"支払予定日 超過 "&amp;TEXT(TODAY()-$M13,"0")&amp;"日","支払まで "&amp;TEXT($M13-TODAY(),"0")&amp;"日")))))</f>
        <v/>
      </c>
      <c r="R13" s="25"/>
      <c r="T13" s="2" t="str">
        <f aca="false">IFERROR(VLOOKUP(VLOOKUP($C13,外注先台帳!$B$7:$U$56,17,0),マスタ!$E$4:$F$7,2,0),"")</f>
        <v/>
      </c>
      <c r="U13" s="2" t="str">
        <f aca="false">IFERROR(VLOOKUP(VLOOKUP($C13,外注先台帳!$B$7:$U$56,18,0),マスタ!$H$4:$J$9,2,0),"")</f>
        <v/>
      </c>
      <c r="V13" s="2" t="str">
        <f aca="false">IFERROR(VLOOKUP(VLOOKUP($C13,外注先台帳!$B$7:$U$56,18,0),マスタ!$H$4:$J$9,3,0),"")</f>
        <v/>
      </c>
    </row>
    <row r="14" customFormat="false" ht="15" hidden="false" customHeight="false" outlineLevel="0" collapsed="false">
      <c r="A14" s="19" t="str">
        <f aca="false">IF($B14="","",COUNTA($B$7:$B14))</f>
        <v/>
      </c>
      <c r="B14" s="20"/>
      <c r="C14" s="20"/>
      <c r="D14" s="20"/>
      <c r="E14" s="22"/>
      <c r="F14" s="33"/>
      <c r="G14" s="22"/>
      <c r="H14" s="22"/>
      <c r="I14" s="34"/>
      <c r="J14" s="35" t="str">
        <f aca="false">IF(OR($F14="",$I14=""),"",ROUND($F14*$I14,0))</f>
        <v/>
      </c>
      <c r="K14" s="22"/>
      <c r="L14" s="33"/>
      <c r="M14" s="36" t="str">
        <f aca="false">IF(OR($C14="",$K14="",NOT(ISNUMBER($U14))),"",IF($V14=0,EOMONTH($K14,$U14+IF(AND(ISNUMBER($T14),$T14&lt;&gt;0,DAY($K14)&gt;$T14),1,0)),EOMONTH($K14,$U14+IF(AND(ISNUMBER($T14),$T14&lt;&gt;0,DAY($K14)&gt;$T14),1,0)-1)+$V14))</f>
        <v/>
      </c>
      <c r="N14" s="33"/>
      <c r="O14" s="35" t="str">
        <f aca="false">IF($L14="","",$L14-IF($N14="",0,$N14))</f>
        <v/>
      </c>
      <c r="P14" s="21"/>
      <c r="Q14" s="24" t="str">
        <f aca="true">IF($B14="","",IF(AND($L14&lt;&gt;"",$N14&lt;&gt;"",$N14&gt;=$L14),"支払済み",IF($L14="","請求前",IF($M14="","支払予定日 未定",IF(TODAY()&gt;$M14,"支払予定日 超過 "&amp;TEXT(TODAY()-$M14,"0")&amp;"日","支払まで "&amp;TEXT($M14-TODAY(),"0")&amp;"日")))))</f>
        <v/>
      </c>
      <c r="R14" s="25"/>
      <c r="T14" s="2" t="str">
        <f aca="false">IFERROR(VLOOKUP(VLOOKUP($C14,外注先台帳!$B$7:$U$56,17,0),マスタ!$E$4:$F$7,2,0),"")</f>
        <v/>
      </c>
      <c r="U14" s="2" t="str">
        <f aca="false">IFERROR(VLOOKUP(VLOOKUP($C14,外注先台帳!$B$7:$U$56,18,0),マスタ!$H$4:$J$9,2,0),"")</f>
        <v/>
      </c>
      <c r="V14" s="2" t="str">
        <f aca="false">IFERROR(VLOOKUP(VLOOKUP($C14,外注先台帳!$B$7:$U$56,18,0),マスタ!$H$4:$J$9,3,0),"")</f>
        <v/>
      </c>
    </row>
    <row r="15" customFormat="false" ht="15" hidden="false" customHeight="false" outlineLevel="0" collapsed="false">
      <c r="A15" s="19" t="str">
        <f aca="false">IF($B15="","",COUNTA($B$7:$B15))</f>
        <v/>
      </c>
      <c r="B15" s="20"/>
      <c r="C15" s="20"/>
      <c r="D15" s="20"/>
      <c r="E15" s="22"/>
      <c r="F15" s="33"/>
      <c r="G15" s="22"/>
      <c r="H15" s="22"/>
      <c r="I15" s="34"/>
      <c r="J15" s="35" t="str">
        <f aca="false">IF(OR($F15="",$I15=""),"",ROUND($F15*$I15,0))</f>
        <v/>
      </c>
      <c r="K15" s="22"/>
      <c r="L15" s="33"/>
      <c r="M15" s="36" t="str">
        <f aca="false">IF(OR($C15="",$K15="",NOT(ISNUMBER($U15))),"",IF($V15=0,EOMONTH($K15,$U15+IF(AND(ISNUMBER($T15),$T15&lt;&gt;0,DAY($K15)&gt;$T15),1,0)),EOMONTH($K15,$U15+IF(AND(ISNUMBER($T15),$T15&lt;&gt;0,DAY($K15)&gt;$T15),1,0)-1)+$V15))</f>
        <v/>
      </c>
      <c r="N15" s="33"/>
      <c r="O15" s="35" t="str">
        <f aca="false">IF($L15="","",$L15-IF($N15="",0,$N15))</f>
        <v/>
      </c>
      <c r="P15" s="21"/>
      <c r="Q15" s="24" t="str">
        <f aca="true">IF($B15="","",IF(AND($L15&lt;&gt;"",$N15&lt;&gt;"",$N15&gt;=$L15),"支払済み",IF($L15="","請求前",IF($M15="","支払予定日 未定",IF(TODAY()&gt;$M15,"支払予定日 超過 "&amp;TEXT(TODAY()-$M15,"0")&amp;"日","支払まで "&amp;TEXT($M15-TODAY(),"0")&amp;"日")))))</f>
        <v/>
      </c>
      <c r="R15" s="25"/>
      <c r="T15" s="2" t="str">
        <f aca="false">IFERROR(VLOOKUP(VLOOKUP($C15,外注先台帳!$B$7:$U$56,17,0),マスタ!$E$4:$F$7,2,0),"")</f>
        <v/>
      </c>
      <c r="U15" s="2" t="str">
        <f aca="false">IFERROR(VLOOKUP(VLOOKUP($C15,外注先台帳!$B$7:$U$56,18,0),マスタ!$H$4:$J$9,2,0),"")</f>
        <v/>
      </c>
      <c r="V15" s="2" t="str">
        <f aca="false">IFERROR(VLOOKUP(VLOOKUP($C15,外注先台帳!$B$7:$U$56,18,0),マスタ!$H$4:$J$9,3,0),"")</f>
        <v/>
      </c>
    </row>
    <row r="16" customFormat="false" ht="15" hidden="false" customHeight="false" outlineLevel="0" collapsed="false">
      <c r="A16" s="19" t="str">
        <f aca="false">IF($B16="","",COUNTA($B$7:$B16))</f>
        <v/>
      </c>
      <c r="B16" s="20"/>
      <c r="C16" s="20"/>
      <c r="D16" s="20"/>
      <c r="E16" s="22"/>
      <c r="F16" s="33"/>
      <c r="G16" s="22"/>
      <c r="H16" s="22"/>
      <c r="I16" s="34"/>
      <c r="J16" s="35" t="str">
        <f aca="false">IF(OR($F16="",$I16=""),"",ROUND($F16*$I16,0))</f>
        <v/>
      </c>
      <c r="K16" s="22"/>
      <c r="L16" s="33"/>
      <c r="M16" s="36" t="str">
        <f aca="false">IF(OR($C16="",$K16="",NOT(ISNUMBER($U16))),"",IF($V16=0,EOMONTH($K16,$U16+IF(AND(ISNUMBER($T16),$T16&lt;&gt;0,DAY($K16)&gt;$T16),1,0)),EOMONTH($K16,$U16+IF(AND(ISNUMBER($T16),$T16&lt;&gt;0,DAY($K16)&gt;$T16),1,0)-1)+$V16))</f>
        <v/>
      </c>
      <c r="N16" s="33"/>
      <c r="O16" s="35" t="str">
        <f aca="false">IF($L16="","",$L16-IF($N16="",0,$N16))</f>
        <v/>
      </c>
      <c r="P16" s="21"/>
      <c r="Q16" s="24" t="str">
        <f aca="true">IF($B16="","",IF(AND($L16&lt;&gt;"",$N16&lt;&gt;"",$N16&gt;=$L16),"支払済み",IF($L16="","請求前",IF($M16="","支払予定日 未定",IF(TODAY()&gt;$M16,"支払予定日 超過 "&amp;TEXT(TODAY()-$M16,"0")&amp;"日","支払まで "&amp;TEXT($M16-TODAY(),"0")&amp;"日")))))</f>
        <v/>
      </c>
      <c r="R16" s="25"/>
      <c r="T16" s="2" t="str">
        <f aca="false">IFERROR(VLOOKUP(VLOOKUP($C16,外注先台帳!$B$7:$U$56,17,0),マスタ!$E$4:$F$7,2,0),"")</f>
        <v/>
      </c>
      <c r="U16" s="2" t="str">
        <f aca="false">IFERROR(VLOOKUP(VLOOKUP($C16,外注先台帳!$B$7:$U$56,18,0),マスタ!$H$4:$J$9,2,0),"")</f>
        <v/>
      </c>
      <c r="V16" s="2" t="str">
        <f aca="false">IFERROR(VLOOKUP(VLOOKUP($C16,外注先台帳!$B$7:$U$56,18,0),マスタ!$H$4:$J$9,3,0),"")</f>
        <v/>
      </c>
    </row>
    <row r="17" customFormat="false" ht="15" hidden="false" customHeight="false" outlineLevel="0" collapsed="false">
      <c r="A17" s="19" t="str">
        <f aca="false">IF($B17="","",COUNTA($B$7:$B17))</f>
        <v/>
      </c>
      <c r="B17" s="20"/>
      <c r="C17" s="20"/>
      <c r="D17" s="20"/>
      <c r="E17" s="22"/>
      <c r="F17" s="33"/>
      <c r="G17" s="22"/>
      <c r="H17" s="22"/>
      <c r="I17" s="34"/>
      <c r="J17" s="35" t="str">
        <f aca="false">IF(OR($F17="",$I17=""),"",ROUND($F17*$I17,0))</f>
        <v/>
      </c>
      <c r="K17" s="22"/>
      <c r="L17" s="33"/>
      <c r="M17" s="36" t="str">
        <f aca="false">IF(OR($C17="",$K17="",NOT(ISNUMBER($U17))),"",IF($V17=0,EOMONTH($K17,$U17+IF(AND(ISNUMBER($T17),$T17&lt;&gt;0,DAY($K17)&gt;$T17),1,0)),EOMONTH($K17,$U17+IF(AND(ISNUMBER($T17),$T17&lt;&gt;0,DAY($K17)&gt;$T17),1,0)-1)+$V17))</f>
        <v/>
      </c>
      <c r="N17" s="33"/>
      <c r="O17" s="35" t="str">
        <f aca="false">IF($L17="","",$L17-IF($N17="",0,$N17))</f>
        <v/>
      </c>
      <c r="P17" s="21"/>
      <c r="Q17" s="24" t="str">
        <f aca="true">IF($B17="","",IF(AND($L17&lt;&gt;"",$N17&lt;&gt;"",$N17&gt;=$L17),"支払済み",IF($L17="","請求前",IF($M17="","支払予定日 未定",IF(TODAY()&gt;$M17,"支払予定日 超過 "&amp;TEXT(TODAY()-$M17,"0")&amp;"日","支払まで "&amp;TEXT($M17-TODAY(),"0")&amp;"日")))))</f>
        <v/>
      </c>
      <c r="R17" s="25"/>
      <c r="T17" s="2" t="str">
        <f aca="false">IFERROR(VLOOKUP(VLOOKUP($C17,外注先台帳!$B$7:$U$56,17,0),マスタ!$E$4:$F$7,2,0),"")</f>
        <v/>
      </c>
      <c r="U17" s="2" t="str">
        <f aca="false">IFERROR(VLOOKUP(VLOOKUP($C17,外注先台帳!$B$7:$U$56,18,0),マスタ!$H$4:$J$9,2,0),"")</f>
        <v/>
      </c>
      <c r="V17" s="2" t="str">
        <f aca="false">IFERROR(VLOOKUP(VLOOKUP($C17,外注先台帳!$B$7:$U$56,18,0),マスタ!$H$4:$J$9,3,0),"")</f>
        <v/>
      </c>
    </row>
    <row r="18" customFormat="false" ht="15" hidden="false" customHeight="false" outlineLevel="0" collapsed="false">
      <c r="A18" s="19" t="str">
        <f aca="false">IF($B18="","",COUNTA($B$7:$B18))</f>
        <v/>
      </c>
      <c r="B18" s="20"/>
      <c r="C18" s="20"/>
      <c r="D18" s="20"/>
      <c r="E18" s="22"/>
      <c r="F18" s="33"/>
      <c r="G18" s="22"/>
      <c r="H18" s="22"/>
      <c r="I18" s="34"/>
      <c r="J18" s="35" t="str">
        <f aca="false">IF(OR($F18="",$I18=""),"",ROUND($F18*$I18,0))</f>
        <v/>
      </c>
      <c r="K18" s="22"/>
      <c r="L18" s="33"/>
      <c r="M18" s="36" t="str">
        <f aca="false">IF(OR($C18="",$K18="",NOT(ISNUMBER($U18))),"",IF($V18=0,EOMONTH($K18,$U18+IF(AND(ISNUMBER($T18),$T18&lt;&gt;0,DAY($K18)&gt;$T18),1,0)),EOMONTH($K18,$U18+IF(AND(ISNUMBER($T18),$T18&lt;&gt;0,DAY($K18)&gt;$T18),1,0)-1)+$V18))</f>
        <v/>
      </c>
      <c r="N18" s="33"/>
      <c r="O18" s="35" t="str">
        <f aca="false">IF($L18="","",$L18-IF($N18="",0,$N18))</f>
        <v/>
      </c>
      <c r="P18" s="21"/>
      <c r="Q18" s="24" t="str">
        <f aca="true">IF($B18="","",IF(AND($L18&lt;&gt;"",$N18&lt;&gt;"",$N18&gt;=$L18),"支払済み",IF($L18="","請求前",IF($M18="","支払予定日 未定",IF(TODAY()&gt;$M18,"支払予定日 超過 "&amp;TEXT(TODAY()-$M18,"0")&amp;"日","支払まで "&amp;TEXT($M18-TODAY(),"0")&amp;"日")))))</f>
        <v/>
      </c>
      <c r="R18" s="25"/>
      <c r="T18" s="2" t="str">
        <f aca="false">IFERROR(VLOOKUP(VLOOKUP($C18,外注先台帳!$B$7:$U$56,17,0),マスタ!$E$4:$F$7,2,0),"")</f>
        <v/>
      </c>
      <c r="U18" s="2" t="str">
        <f aca="false">IFERROR(VLOOKUP(VLOOKUP($C18,外注先台帳!$B$7:$U$56,18,0),マスタ!$H$4:$J$9,2,0),"")</f>
        <v/>
      </c>
      <c r="V18" s="2" t="str">
        <f aca="false">IFERROR(VLOOKUP(VLOOKUP($C18,外注先台帳!$B$7:$U$56,18,0),マスタ!$H$4:$J$9,3,0),"")</f>
        <v/>
      </c>
    </row>
    <row r="19" customFormat="false" ht="15" hidden="false" customHeight="false" outlineLevel="0" collapsed="false">
      <c r="A19" s="19" t="str">
        <f aca="false">IF($B19="","",COUNTA($B$7:$B19))</f>
        <v/>
      </c>
      <c r="B19" s="20"/>
      <c r="C19" s="20"/>
      <c r="D19" s="20"/>
      <c r="E19" s="22"/>
      <c r="F19" s="33"/>
      <c r="G19" s="22"/>
      <c r="H19" s="22"/>
      <c r="I19" s="34"/>
      <c r="J19" s="35" t="str">
        <f aca="false">IF(OR($F19="",$I19=""),"",ROUND($F19*$I19,0))</f>
        <v/>
      </c>
      <c r="K19" s="22"/>
      <c r="L19" s="33"/>
      <c r="M19" s="36" t="str">
        <f aca="false">IF(OR($C19="",$K19="",NOT(ISNUMBER($U19))),"",IF($V19=0,EOMONTH($K19,$U19+IF(AND(ISNUMBER($T19),$T19&lt;&gt;0,DAY($K19)&gt;$T19),1,0)),EOMONTH($K19,$U19+IF(AND(ISNUMBER($T19),$T19&lt;&gt;0,DAY($K19)&gt;$T19),1,0)-1)+$V19))</f>
        <v/>
      </c>
      <c r="N19" s="33"/>
      <c r="O19" s="35" t="str">
        <f aca="false">IF($L19="","",$L19-IF($N19="",0,$N19))</f>
        <v/>
      </c>
      <c r="P19" s="21"/>
      <c r="Q19" s="24" t="str">
        <f aca="true">IF($B19="","",IF(AND($L19&lt;&gt;"",$N19&lt;&gt;"",$N19&gt;=$L19),"支払済み",IF($L19="","請求前",IF($M19="","支払予定日 未定",IF(TODAY()&gt;$M19,"支払予定日 超過 "&amp;TEXT(TODAY()-$M19,"0")&amp;"日","支払まで "&amp;TEXT($M19-TODAY(),"0")&amp;"日")))))</f>
        <v/>
      </c>
      <c r="R19" s="25"/>
      <c r="T19" s="2" t="str">
        <f aca="false">IFERROR(VLOOKUP(VLOOKUP($C19,外注先台帳!$B$7:$U$56,17,0),マスタ!$E$4:$F$7,2,0),"")</f>
        <v/>
      </c>
      <c r="U19" s="2" t="str">
        <f aca="false">IFERROR(VLOOKUP(VLOOKUP($C19,外注先台帳!$B$7:$U$56,18,0),マスタ!$H$4:$J$9,2,0),"")</f>
        <v/>
      </c>
      <c r="V19" s="2" t="str">
        <f aca="false">IFERROR(VLOOKUP(VLOOKUP($C19,外注先台帳!$B$7:$U$56,18,0),マスタ!$H$4:$J$9,3,0),"")</f>
        <v/>
      </c>
    </row>
    <row r="20" customFormat="false" ht="15" hidden="false" customHeight="false" outlineLevel="0" collapsed="false">
      <c r="A20" s="19" t="str">
        <f aca="false">IF($B20="","",COUNTA($B$7:$B20))</f>
        <v/>
      </c>
      <c r="B20" s="20"/>
      <c r="C20" s="20"/>
      <c r="D20" s="20"/>
      <c r="E20" s="22"/>
      <c r="F20" s="33"/>
      <c r="G20" s="22"/>
      <c r="H20" s="22"/>
      <c r="I20" s="34"/>
      <c r="J20" s="35" t="str">
        <f aca="false">IF(OR($F20="",$I20=""),"",ROUND($F20*$I20,0))</f>
        <v/>
      </c>
      <c r="K20" s="22"/>
      <c r="L20" s="33"/>
      <c r="M20" s="36" t="str">
        <f aca="false">IF(OR($C20="",$K20="",NOT(ISNUMBER($U20))),"",IF($V20=0,EOMONTH($K20,$U20+IF(AND(ISNUMBER($T20),$T20&lt;&gt;0,DAY($K20)&gt;$T20),1,0)),EOMONTH($K20,$U20+IF(AND(ISNUMBER($T20),$T20&lt;&gt;0,DAY($K20)&gt;$T20),1,0)-1)+$V20))</f>
        <v/>
      </c>
      <c r="N20" s="33"/>
      <c r="O20" s="35" t="str">
        <f aca="false">IF($L20="","",$L20-IF($N20="",0,$N20))</f>
        <v/>
      </c>
      <c r="P20" s="21"/>
      <c r="Q20" s="24" t="str">
        <f aca="true">IF($B20="","",IF(AND($L20&lt;&gt;"",$N20&lt;&gt;"",$N20&gt;=$L20),"支払済み",IF($L20="","請求前",IF($M20="","支払予定日 未定",IF(TODAY()&gt;$M20,"支払予定日 超過 "&amp;TEXT(TODAY()-$M20,"0")&amp;"日","支払まで "&amp;TEXT($M20-TODAY(),"0")&amp;"日")))))</f>
        <v/>
      </c>
      <c r="R20" s="25"/>
      <c r="T20" s="2" t="str">
        <f aca="false">IFERROR(VLOOKUP(VLOOKUP($C20,外注先台帳!$B$7:$U$56,17,0),マスタ!$E$4:$F$7,2,0),"")</f>
        <v/>
      </c>
      <c r="U20" s="2" t="str">
        <f aca="false">IFERROR(VLOOKUP(VLOOKUP($C20,外注先台帳!$B$7:$U$56,18,0),マスタ!$H$4:$J$9,2,0),"")</f>
        <v/>
      </c>
      <c r="V20" s="2" t="str">
        <f aca="false">IFERROR(VLOOKUP(VLOOKUP($C20,外注先台帳!$B$7:$U$56,18,0),マスタ!$H$4:$J$9,3,0),"")</f>
        <v/>
      </c>
    </row>
    <row r="21" customFormat="false" ht="15" hidden="false" customHeight="false" outlineLevel="0" collapsed="false">
      <c r="A21" s="19" t="str">
        <f aca="false">IF($B21="","",COUNTA($B$7:$B21))</f>
        <v/>
      </c>
      <c r="B21" s="20"/>
      <c r="C21" s="20"/>
      <c r="D21" s="20"/>
      <c r="E21" s="22"/>
      <c r="F21" s="33"/>
      <c r="G21" s="22"/>
      <c r="H21" s="22"/>
      <c r="I21" s="34"/>
      <c r="J21" s="35" t="str">
        <f aca="false">IF(OR($F21="",$I21=""),"",ROUND($F21*$I21,0))</f>
        <v/>
      </c>
      <c r="K21" s="22"/>
      <c r="L21" s="33"/>
      <c r="M21" s="36" t="str">
        <f aca="false">IF(OR($C21="",$K21="",NOT(ISNUMBER($U21))),"",IF($V21=0,EOMONTH($K21,$U21+IF(AND(ISNUMBER($T21),$T21&lt;&gt;0,DAY($K21)&gt;$T21),1,0)),EOMONTH($K21,$U21+IF(AND(ISNUMBER($T21),$T21&lt;&gt;0,DAY($K21)&gt;$T21),1,0)-1)+$V21))</f>
        <v/>
      </c>
      <c r="N21" s="33"/>
      <c r="O21" s="35" t="str">
        <f aca="false">IF($L21="","",$L21-IF($N21="",0,$N21))</f>
        <v/>
      </c>
      <c r="P21" s="21"/>
      <c r="Q21" s="24" t="str">
        <f aca="true">IF($B21="","",IF(AND($L21&lt;&gt;"",$N21&lt;&gt;"",$N21&gt;=$L21),"支払済み",IF($L21="","請求前",IF($M21="","支払予定日 未定",IF(TODAY()&gt;$M21,"支払予定日 超過 "&amp;TEXT(TODAY()-$M21,"0")&amp;"日","支払まで "&amp;TEXT($M21-TODAY(),"0")&amp;"日")))))</f>
        <v/>
      </c>
      <c r="R21" s="25"/>
      <c r="T21" s="2" t="str">
        <f aca="false">IFERROR(VLOOKUP(VLOOKUP($C21,外注先台帳!$B$7:$U$56,17,0),マスタ!$E$4:$F$7,2,0),"")</f>
        <v/>
      </c>
      <c r="U21" s="2" t="str">
        <f aca="false">IFERROR(VLOOKUP(VLOOKUP($C21,外注先台帳!$B$7:$U$56,18,0),マスタ!$H$4:$J$9,2,0),"")</f>
        <v/>
      </c>
      <c r="V21" s="2" t="str">
        <f aca="false">IFERROR(VLOOKUP(VLOOKUP($C21,外注先台帳!$B$7:$U$56,18,0),マスタ!$H$4:$J$9,3,0),"")</f>
        <v/>
      </c>
    </row>
    <row r="22" customFormat="false" ht="15" hidden="false" customHeight="false" outlineLevel="0" collapsed="false">
      <c r="A22" s="19" t="str">
        <f aca="false">IF($B22="","",COUNTA($B$7:$B22))</f>
        <v/>
      </c>
      <c r="B22" s="20"/>
      <c r="C22" s="20"/>
      <c r="D22" s="20"/>
      <c r="E22" s="22"/>
      <c r="F22" s="33"/>
      <c r="G22" s="22"/>
      <c r="H22" s="22"/>
      <c r="I22" s="34"/>
      <c r="J22" s="35" t="str">
        <f aca="false">IF(OR($F22="",$I22=""),"",ROUND($F22*$I22,0))</f>
        <v/>
      </c>
      <c r="K22" s="22"/>
      <c r="L22" s="33"/>
      <c r="M22" s="36" t="str">
        <f aca="false">IF(OR($C22="",$K22="",NOT(ISNUMBER($U22))),"",IF($V22=0,EOMONTH($K22,$U22+IF(AND(ISNUMBER($T22),$T22&lt;&gt;0,DAY($K22)&gt;$T22),1,0)),EOMONTH($K22,$U22+IF(AND(ISNUMBER($T22),$T22&lt;&gt;0,DAY($K22)&gt;$T22),1,0)-1)+$V22))</f>
        <v/>
      </c>
      <c r="N22" s="33"/>
      <c r="O22" s="35" t="str">
        <f aca="false">IF($L22="","",$L22-IF($N22="",0,$N22))</f>
        <v/>
      </c>
      <c r="P22" s="21"/>
      <c r="Q22" s="24" t="str">
        <f aca="true">IF($B22="","",IF(AND($L22&lt;&gt;"",$N22&lt;&gt;"",$N22&gt;=$L22),"支払済み",IF($L22="","請求前",IF($M22="","支払予定日 未定",IF(TODAY()&gt;$M22,"支払予定日 超過 "&amp;TEXT(TODAY()-$M22,"0")&amp;"日","支払まで "&amp;TEXT($M22-TODAY(),"0")&amp;"日")))))</f>
        <v/>
      </c>
      <c r="R22" s="25"/>
      <c r="T22" s="2" t="str">
        <f aca="false">IFERROR(VLOOKUP(VLOOKUP($C22,外注先台帳!$B$7:$U$56,17,0),マスタ!$E$4:$F$7,2,0),"")</f>
        <v/>
      </c>
      <c r="U22" s="2" t="str">
        <f aca="false">IFERROR(VLOOKUP(VLOOKUP($C22,外注先台帳!$B$7:$U$56,18,0),マスタ!$H$4:$J$9,2,0),"")</f>
        <v/>
      </c>
      <c r="V22" s="2" t="str">
        <f aca="false">IFERROR(VLOOKUP(VLOOKUP($C22,外注先台帳!$B$7:$U$56,18,0),マスタ!$H$4:$J$9,3,0),"")</f>
        <v/>
      </c>
    </row>
    <row r="23" customFormat="false" ht="15" hidden="false" customHeight="false" outlineLevel="0" collapsed="false">
      <c r="A23" s="19" t="str">
        <f aca="false">IF($B23="","",COUNTA($B$7:$B23))</f>
        <v/>
      </c>
      <c r="B23" s="20"/>
      <c r="C23" s="20"/>
      <c r="D23" s="20"/>
      <c r="E23" s="22"/>
      <c r="F23" s="33"/>
      <c r="G23" s="22"/>
      <c r="H23" s="22"/>
      <c r="I23" s="34"/>
      <c r="J23" s="35" t="str">
        <f aca="false">IF(OR($F23="",$I23=""),"",ROUND($F23*$I23,0))</f>
        <v/>
      </c>
      <c r="K23" s="22"/>
      <c r="L23" s="33"/>
      <c r="M23" s="36" t="str">
        <f aca="false">IF(OR($C23="",$K23="",NOT(ISNUMBER($U23))),"",IF($V23=0,EOMONTH($K23,$U23+IF(AND(ISNUMBER($T23),$T23&lt;&gt;0,DAY($K23)&gt;$T23),1,0)),EOMONTH($K23,$U23+IF(AND(ISNUMBER($T23),$T23&lt;&gt;0,DAY($K23)&gt;$T23),1,0)-1)+$V23))</f>
        <v/>
      </c>
      <c r="N23" s="33"/>
      <c r="O23" s="35" t="str">
        <f aca="false">IF($L23="","",$L23-IF($N23="",0,$N23))</f>
        <v/>
      </c>
      <c r="P23" s="21"/>
      <c r="Q23" s="24" t="str">
        <f aca="true">IF($B23="","",IF(AND($L23&lt;&gt;"",$N23&lt;&gt;"",$N23&gt;=$L23),"支払済み",IF($L23="","請求前",IF($M23="","支払予定日 未定",IF(TODAY()&gt;$M23,"支払予定日 超過 "&amp;TEXT(TODAY()-$M23,"0")&amp;"日","支払まで "&amp;TEXT($M23-TODAY(),"0")&amp;"日")))))</f>
        <v/>
      </c>
      <c r="R23" s="25"/>
      <c r="T23" s="2" t="str">
        <f aca="false">IFERROR(VLOOKUP(VLOOKUP($C23,外注先台帳!$B$7:$U$56,17,0),マスタ!$E$4:$F$7,2,0),"")</f>
        <v/>
      </c>
      <c r="U23" s="2" t="str">
        <f aca="false">IFERROR(VLOOKUP(VLOOKUP($C23,外注先台帳!$B$7:$U$56,18,0),マスタ!$H$4:$J$9,2,0),"")</f>
        <v/>
      </c>
      <c r="V23" s="2" t="str">
        <f aca="false">IFERROR(VLOOKUP(VLOOKUP($C23,外注先台帳!$B$7:$U$56,18,0),マスタ!$H$4:$J$9,3,0),"")</f>
        <v/>
      </c>
    </row>
    <row r="24" customFormat="false" ht="15" hidden="false" customHeight="false" outlineLevel="0" collapsed="false">
      <c r="A24" s="19" t="str">
        <f aca="false">IF($B24="","",COUNTA($B$7:$B24))</f>
        <v/>
      </c>
      <c r="B24" s="20"/>
      <c r="C24" s="20"/>
      <c r="D24" s="20"/>
      <c r="E24" s="22"/>
      <c r="F24" s="33"/>
      <c r="G24" s="22"/>
      <c r="H24" s="22"/>
      <c r="I24" s="34"/>
      <c r="J24" s="35" t="str">
        <f aca="false">IF(OR($F24="",$I24=""),"",ROUND($F24*$I24,0))</f>
        <v/>
      </c>
      <c r="K24" s="22"/>
      <c r="L24" s="33"/>
      <c r="M24" s="36" t="str">
        <f aca="false">IF(OR($C24="",$K24="",NOT(ISNUMBER($U24))),"",IF($V24=0,EOMONTH($K24,$U24+IF(AND(ISNUMBER($T24),$T24&lt;&gt;0,DAY($K24)&gt;$T24),1,0)),EOMONTH($K24,$U24+IF(AND(ISNUMBER($T24),$T24&lt;&gt;0,DAY($K24)&gt;$T24),1,0)-1)+$V24))</f>
        <v/>
      </c>
      <c r="N24" s="33"/>
      <c r="O24" s="35" t="str">
        <f aca="false">IF($L24="","",$L24-IF($N24="",0,$N24))</f>
        <v/>
      </c>
      <c r="P24" s="21"/>
      <c r="Q24" s="24" t="str">
        <f aca="true">IF($B24="","",IF(AND($L24&lt;&gt;"",$N24&lt;&gt;"",$N24&gt;=$L24),"支払済み",IF($L24="","請求前",IF($M24="","支払予定日 未定",IF(TODAY()&gt;$M24,"支払予定日 超過 "&amp;TEXT(TODAY()-$M24,"0")&amp;"日","支払まで "&amp;TEXT($M24-TODAY(),"0")&amp;"日")))))</f>
        <v/>
      </c>
      <c r="R24" s="25"/>
      <c r="T24" s="2" t="str">
        <f aca="false">IFERROR(VLOOKUP(VLOOKUP($C24,外注先台帳!$B$7:$U$56,17,0),マスタ!$E$4:$F$7,2,0),"")</f>
        <v/>
      </c>
      <c r="U24" s="2" t="str">
        <f aca="false">IFERROR(VLOOKUP(VLOOKUP($C24,外注先台帳!$B$7:$U$56,18,0),マスタ!$H$4:$J$9,2,0),"")</f>
        <v/>
      </c>
      <c r="V24" s="2" t="str">
        <f aca="false">IFERROR(VLOOKUP(VLOOKUP($C24,外注先台帳!$B$7:$U$56,18,0),マスタ!$H$4:$J$9,3,0),"")</f>
        <v/>
      </c>
    </row>
    <row r="25" customFormat="false" ht="15" hidden="false" customHeight="false" outlineLevel="0" collapsed="false">
      <c r="A25" s="19" t="str">
        <f aca="false">IF($B25="","",COUNTA($B$7:$B25))</f>
        <v/>
      </c>
      <c r="B25" s="20"/>
      <c r="C25" s="20"/>
      <c r="D25" s="20"/>
      <c r="E25" s="22"/>
      <c r="F25" s="33"/>
      <c r="G25" s="22"/>
      <c r="H25" s="22"/>
      <c r="I25" s="34"/>
      <c r="J25" s="35" t="str">
        <f aca="false">IF(OR($F25="",$I25=""),"",ROUND($F25*$I25,0))</f>
        <v/>
      </c>
      <c r="K25" s="22"/>
      <c r="L25" s="33"/>
      <c r="M25" s="36" t="str">
        <f aca="false">IF(OR($C25="",$K25="",NOT(ISNUMBER($U25))),"",IF($V25=0,EOMONTH($K25,$U25+IF(AND(ISNUMBER($T25),$T25&lt;&gt;0,DAY($K25)&gt;$T25),1,0)),EOMONTH($K25,$U25+IF(AND(ISNUMBER($T25),$T25&lt;&gt;0,DAY($K25)&gt;$T25),1,0)-1)+$V25))</f>
        <v/>
      </c>
      <c r="N25" s="33"/>
      <c r="O25" s="35" t="str">
        <f aca="false">IF($L25="","",$L25-IF($N25="",0,$N25))</f>
        <v/>
      </c>
      <c r="P25" s="21"/>
      <c r="Q25" s="24" t="str">
        <f aca="true">IF($B25="","",IF(AND($L25&lt;&gt;"",$N25&lt;&gt;"",$N25&gt;=$L25),"支払済み",IF($L25="","請求前",IF($M25="","支払予定日 未定",IF(TODAY()&gt;$M25,"支払予定日 超過 "&amp;TEXT(TODAY()-$M25,"0")&amp;"日","支払まで "&amp;TEXT($M25-TODAY(),"0")&amp;"日")))))</f>
        <v/>
      </c>
      <c r="R25" s="25"/>
      <c r="T25" s="2" t="str">
        <f aca="false">IFERROR(VLOOKUP(VLOOKUP($C25,外注先台帳!$B$7:$U$56,17,0),マスタ!$E$4:$F$7,2,0),"")</f>
        <v/>
      </c>
      <c r="U25" s="2" t="str">
        <f aca="false">IFERROR(VLOOKUP(VLOOKUP($C25,外注先台帳!$B$7:$U$56,18,0),マスタ!$H$4:$J$9,2,0),"")</f>
        <v/>
      </c>
      <c r="V25" s="2" t="str">
        <f aca="false">IFERROR(VLOOKUP(VLOOKUP($C25,外注先台帳!$B$7:$U$56,18,0),マスタ!$H$4:$J$9,3,0),"")</f>
        <v/>
      </c>
    </row>
    <row r="26" customFormat="false" ht="15" hidden="false" customHeight="false" outlineLevel="0" collapsed="false">
      <c r="A26" s="19" t="str">
        <f aca="false">IF($B26="","",COUNTA($B$7:$B26))</f>
        <v/>
      </c>
      <c r="B26" s="20"/>
      <c r="C26" s="20"/>
      <c r="D26" s="20"/>
      <c r="E26" s="22"/>
      <c r="F26" s="33"/>
      <c r="G26" s="22"/>
      <c r="H26" s="22"/>
      <c r="I26" s="34"/>
      <c r="J26" s="35" t="str">
        <f aca="false">IF(OR($F26="",$I26=""),"",ROUND($F26*$I26,0))</f>
        <v/>
      </c>
      <c r="K26" s="22"/>
      <c r="L26" s="33"/>
      <c r="M26" s="36" t="str">
        <f aca="false">IF(OR($C26="",$K26="",NOT(ISNUMBER($U26))),"",IF($V26=0,EOMONTH($K26,$U26+IF(AND(ISNUMBER($T26),$T26&lt;&gt;0,DAY($K26)&gt;$T26),1,0)),EOMONTH($K26,$U26+IF(AND(ISNUMBER($T26),$T26&lt;&gt;0,DAY($K26)&gt;$T26),1,0)-1)+$V26))</f>
        <v/>
      </c>
      <c r="N26" s="33"/>
      <c r="O26" s="35" t="str">
        <f aca="false">IF($L26="","",$L26-IF($N26="",0,$N26))</f>
        <v/>
      </c>
      <c r="P26" s="21"/>
      <c r="Q26" s="24" t="str">
        <f aca="true">IF($B26="","",IF(AND($L26&lt;&gt;"",$N26&lt;&gt;"",$N26&gt;=$L26),"支払済み",IF($L26="","請求前",IF($M26="","支払予定日 未定",IF(TODAY()&gt;$M26,"支払予定日 超過 "&amp;TEXT(TODAY()-$M26,"0")&amp;"日","支払まで "&amp;TEXT($M26-TODAY(),"0")&amp;"日")))))</f>
        <v/>
      </c>
      <c r="R26" s="25"/>
      <c r="T26" s="2" t="str">
        <f aca="false">IFERROR(VLOOKUP(VLOOKUP($C26,外注先台帳!$B$7:$U$56,17,0),マスタ!$E$4:$F$7,2,0),"")</f>
        <v/>
      </c>
      <c r="U26" s="2" t="str">
        <f aca="false">IFERROR(VLOOKUP(VLOOKUP($C26,外注先台帳!$B$7:$U$56,18,0),マスタ!$H$4:$J$9,2,0),"")</f>
        <v/>
      </c>
      <c r="V26" s="2" t="str">
        <f aca="false">IFERROR(VLOOKUP(VLOOKUP($C26,外注先台帳!$B$7:$U$56,18,0),マスタ!$H$4:$J$9,3,0),"")</f>
        <v/>
      </c>
    </row>
    <row r="27" customFormat="false" ht="15" hidden="false" customHeight="false" outlineLevel="0" collapsed="false">
      <c r="A27" s="19" t="str">
        <f aca="false">IF($B27="","",COUNTA($B$7:$B27))</f>
        <v/>
      </c>
      <c r="B27" s="20"/>
      <c r="C27" s="20"/>
      <c r="D27" s="20"/>
      <c r="E27" s="22"/>
      <c r="F27" s="33"/>
      <c r="G27" s="22"/>
      <c r="H27" s="22"/>
      <c r="I27" s="34"/>
      <c r="J27" s="35" t="str">
        <f aca="false">IF(OR($F27="",$I27=""),"",ROUND($F27*$I27,0))</f>
        <v/>
      </c>
      <c r="K27" s="22"/>
      <c r="L27" s="33"/>
      <c r="M27" s="36" t="str">
        <f aca="false">IF(OR($C27="",$K27="",NOT(ISNUMBER($U27))),"",IF($V27=0,EOMONTH($K27,$U27+IF(AND(ISNUMBER($T27),$T27&lt;&gt;0,DAY($K27)&gt;$T27),1,0)),EOMONTH($K27,$U27+IF(AND(ISNUMBER($T27),$T27&lt;&gt;0,DAY($K27)&gt;$T27),1,0)-1)+$V27))</f>
        <v/>
      </c>
      <c r="N27" s="33"/>
      <c r="O27" s="35" t="str">
        <f aca="false">IF($L27="","",$L27-IF($N27="",0,$N27))</f>
        <v/>
      </c>
      <c r="P27" s="21"/>
      <c r="Q27" s="24" t="str">
        <f aca="true">IF($B27="","",IF(AND($L27&lt;&gt;"",$N27&lt;&gt;"",$N27&gt;=$L27),"支払済み",IF($L27="","請求前",IF($M27="","支払予定日 未定",IF(TODAY()&gt;$M27,"支払予定日 超過 "&amp;TEXT(TODAY()-$M27,"0")&amp;"日","支払まで "&amp;TEXT($M27-TODAY(),"0")&amp;"日")))))</f>
        <v/>
      </c>
      <c r="R27" s="25"/>
      <c r="T27" s="2" t="str">
        <f aca="false">IFERROR(VLOOKUP(VLOOKUP($C27,外注先台帳!$B$7:$U$56,17,0),マスタ!$E$4:$F$7,2,0),"")</f>
        <v/>
      </c>
      <c r="U27" s="2" t="str">
        <f aca="false">IFERROR(VLOOKUP(VLOOKUP($C27,外注先台帳!$B$7:$U$56,18,0),マスタ!$H$4:$J$9,2,0),"")</f>
        <v/>
      </c>
      <c r="V27" s="2" t="str">
        <f aca="false">IFERROR(VLOOKUP(VLOOKUP($C27,外注先台帳!$B$7:$U$56,18,0),マスタ!$H$4:$J$9,3,0),"")</f>
        <v/>
      </c>
    </row>
    <row r="28" customFormat="false" ht="15" hidden="false" customHeight="false" outlineLevel="0" collapsed="false">
      <c r="A28" s="19" t="str">
        <f aca="false">IF($B28="","",COUNTA($B$7:$B28))</f>
        <v/>
      </c>
      <c r="B28" s="20"/>
      <c r="C28" s="20"/>
      <c r="D28" s="20"/>
      <c r="E28" s="22"/>
      <c r="F28" s="33"/>
      <c r="G28" s="22"/>
      <c r="H28" s="22"/>
      <c r="I28" s="34"/>
      <c r="J28" s="35" t="str">
        <f aca="false">IF(OR($F28="",$I28=""),"",ROUND($F28*$I28,0))</f>
        <v/>
      </c>
      <c r="K28" s="22"/>
      <c r="L28" s="33"/>
      <c r="M28" s="36" t="str">
        <f aca="false">IF(OR($C28="",$K28="",NOT(ISNUMBER($U28))),"",IF($V28=0,EOMONTH($K28,$U28+IF(AND(ISNUMBER($T28),$T28&lt;&gt;0,DAY($K28)&gt;$T28),1,0)),EOMONTH($K28,$U28+IF(AND(ISNUMBER($T28),$T28&lt;&gt;0,DAY($K28)&gt;$T28),1,0)-1)+$V28))</f>
        <v/>
      </c>
      <c r="N28" s="33"/>
      <c r="O28" s="35" t="str">
        <f aca="false">IF($L28="","",$L28-IF($N28="",0,$N28))</f>
        <v/>
      </c>
      <c r="P28" s="21"/>
      <c r="Q28" s="24" t="str">
        <f aca="true">IF($B28="","",IF(AND($L28&lt;&gt;"",$N28&lt;&gt;"",$N28&gt;=$L28),"支払済み",IF($L28="","請求前",IF($M28="","支払予定日 未定",IF(TODAY()&gt;$M28,"支払予定日 超過 "&amp;TEXT(TODAY()-$M28,"0")&amp;"日","支払まで "&amp;TEXT($M28-TODAY(),"0")&amp;"日")))))</f>
        <v/>
      </c>
      <c r="R28" s="25"/>
      <c r="T28" s="2" t="str">
        <f aca="false">IFERROR(VLOOKUP(VLOOKUP($C28,外注先台帳!$B$7:$U$56,17,0),マスタ!$E$4:$F$7,2,0),"")</f>
        <v/>
      </c>
      <c r="U28" s="2" t="str">
        <f aca="false">IFERROR(VLOOKUP(VLOOKUP($C28,外注先台帳!$B$7:$U$56,18,0),マスタ!$H$4:$J$9,2,0),"")</f>
        <v/>
      </c>
      <c r="V28" s="2" t="str">
        <f aca="false">IFERROR(VLOOKUP(VLOOKUP($C28,外注先台帳!$B$7:$U$56,18,0),マスタ!$H$4:$J$9,3,0),"")</f>
        <v/>
      </c>
    </row>
    <row r="29" customFormat="false" ht="15" hidden="false" customHeight="false" outlineLevel="0" collapsed="false">
      <c r="A29" s="19" t="str">
        <f aca="false">IF($B29="","",COUNTA($B$7:$B29))</f>
        <v/>
      </c>
      <c r="B29" s="20"/>
      <c r="C29" s="20"/>
      <c r="D29" s="20"/>
      <c r="E29" s="22"/>
      <c r="F29" s="33"/>
      <c r="G29" s="22"/>
      <c r="H29" s="22"/>
      <c r="I29" s="34"/>
      <c r="J29" s="35" t="str">
        <f aca="false">IF(OR($F29="",$I29=""),"",ROUND($F29*$I29,0))</f>
        <v/>
      </c>
      <c r="K29" s="22"/>
      <c r="L29" s="33"/>
      <c r="M29" s="36" t="str">
        <f aca="false">IF(OR($C29="",$K29="",NOT(ISNUMBER($U29))),"",IF($V29=0,EOMONTH($K29,$U29+IF(AND(ISNUMBER($T29),$T29&lt;&gt;0,DAY($K29)&gt;$T29),1,0)),EOMONTH($K29,$U29+IF(AND(ISNUMBER($T29),$T29&lt;&gt;0,DAY($K29)&gt;$T29),1,0)-1)+$V29))</f>
        <v/>
      </c>
      <c r="N29" s="33"/>
      <c r="O29" s="35" t="str">
        <f aca="false">IF($L29="","",$L29-IF($N29="",0,$N29))</f>
        <v/>
      </c>
      <c r="P29" s="21"/>
      <c r="Q29" s="24" t="str">
        <f aca="true">IF($B29="","",IF(AND($L29&lt;&gt;"",$N29&lt;&gt;"",$N29&gt;=$L29),"支払済み",IF($L29="","請求前",IF($M29="","支払予定日 未定",IF(TODAY()&gt;$M29,"支払予定日 超過 "&amp;TEXT(TODAY()-$M29,"0")&amp;"日","支払まで "&amp;TEXT($M29-TODAY(),"0")&amp;"日")))))</f>
        <v/>
      </c>
      <c r="R29" s="25"/>
      <c r="T29" s="2" t="str">
        <f aca="false">IFERROR(VLOOKUP(VLOOKUP($C29,外注先台帳!$B$7:$U$56,17,0),マスタ!$E$4:$F$7,2,0),"")</f>
        <v/>
      </c>
      <c r="U29" s="2" t="str">
        <f aca="false">IFERROR(VLOOKUP(VLOOKUP($C29,外注先台帳!$B$7:$U$56,18,0),マスタ!$H$4:$J$9,2,0),"")</f>
        <v/>
      </c>
      <c r="V29" s="2" t="str">
        <f aca="false">IFERROR(VLOOKUP(VLOOKUP($C29,外注先台帳!$B$7:$U$56,18,0),マスタ!$H$4:$J$9,3,0),"")</f>
        <v/>
      </c>
    </row>
    <row r="30" customFormat="false" ht="15" hidden="false" customHeight="false" outlineLevel="0" collapsed="false">
      <c r="A30" s="19" t="str">
        <f aca="false">IF($B30="","",COUNTA($B$7:$B30))</f>
        <v/>
      </c>
      <c r="B30" s="20"/>
      <c r="C30" s="20"/>
      <c r="D30" s="20"/>
      <c r="E30" s="22"/>
      <c r="F30" s="33"/>
      <c r="G30" s="22"/>
      <c r="H30" s="22"/>
      <c r="I30" s="34"/>
      <c r="J30" s="35" t="str">
        <f aca="false">IF(OR($F30="",$I30=""),"",ROUND($F30*$I30,0))</f>
        <v/>
      </c>
      <c r="K30" s="22"/>
      <c r="L30" s="33"/>
      <c r="M30" s="36" t="str">
        <f aca="false">IF(OR($C30="",$K30="",NOT(ISNUMBER($U30))),"",IF($V30=0,EOMONTH($K30,$U30+IF(AND(ISNUMBER($T30),$T30&lt;&gt;0,DAY($K30)&gt;$T30),1,0)),EOMONTH($K30,$U30+IF(AND(ISNUMBER($T30),$T30&lt;&gt;0,DAY($K30)&gt;$T30),1,0)-1)+$V30))</f>
        <v/>
      </c>
      <c r="N30" s="33"/>
      <c r="O30" s="35" t="str">
        <f aca="false">IF($L30="","",$L30-IF($N30="",0,$N30))</f>
        <v/>
      </c>
      <c r="P30" s="21"/>
      <c r="Q30" s="24" t="str">
        <f aca="true">IF($B30="","",IF(AND($L30&lt;&gt;"",$N30&lt;&gt;"",$N30&gt;=$L30),"支払済み",IF($L30="","請求前",IF($M30="","支払予定日 未定",IF(TODAY()&gt;$M30,"支払予定日 超過 "&amp;TEXT(TODAY()-$M30,"0")&amp;"日","支払まで "&amp;TEXT($M30-TODAY(),"0")&amp;"日")))))</f>
        <v/>
      </c>
      <c r="R30" s="25"/>
      <c r="T30" s="2" t="str">
        <f aca="false">IFERROR(VLOOKUP(VLOOKUP($C30,外注先台帳!$B$7:$U$56,17,0),マスタ!$E$4:$F$7,2,0),"")</f>
        <v/>
      </c>
      <c r="U30" s="2" t="str">
        <f aca="false">IFERROR(VLOOKUP(VLOOKUP($C30,外注先台帳!$B$7:$U$56,18,0),マスタ!$H$4:$J$9,2,0),"")</f>
        <v/>
      </c>
      <c r="V30" s="2" t="str">
        <f aca="false">IFERROR(VLOOKUP(VLOOKUP($C30,外注先台帳!$B$7:$U$56,18,0),マスタ!$H$4:$J$9,3,0),"")</f>
        <v/>
      </c>
    </row>
    <row r="31" customFormat="false" ht="15" hidden="false" customHeight="false" outlineLevel="0" collapsed="false">
      <c r="A31" s="19" t="str">
        <f aca="false">IF($B31="","",COUNTA($B$7:$B31))</f>
        <v/>
      </c>
      <c r="B31" s="20"/>
      <c r="C31" s="20"/>
      <c r="D31" s="20"/>
      <c r="E31" s="22"/>
      <c r="F31" s="33"/>
      <c r="G31" s="22"/>
      <c r="H31" s="22"/>
      <c r="I31" s="34"/>
      <c r="J31" s="35" t="str">
        <f aca="false">IF(OR($F31="",$I31=""),"",ROUND($F31*$I31,0))</f>
        <v/>
      </c>
      <c r="K31" s="22"/>
      <c r="L31" s="33"/>
      <c r="M31" s="36" t="str">
        <f aca="false">IF(OR($C31="",$K31="",NOT(ISNUMBER($U31))),"",IF($V31=0,EOMONTH($K31,$U31+IF(AND(ISNUMBER($T31),$T31&lt;&gt;0,DAY($K31)&gt;$T31),1,0)),EOMONTH($K31,$U31+IF(AND(ISNUMBER($T31),$T31&lt;&gt;0,DAY($K31)&gt;$T31),1,0)-1)+$V31))</f>
        <v/>
      </c>
      <c r="N31" s="33"/>
      <c r="O31" s="35" t="str">
        <f aca="false">IF($L31="","",$L31-IF($N31="",0,$N31))</f>
        <v/>
      </c>
      <c r="P31" s="21"/>
      <c r="Q31" s="24" t="str">
        <f aca="true">IF($B31="","",IF(AND($L31&lt;&gt;"",$N31&lt;&gt;"",$N31&gt;=$L31),"支払済み",IF($L31="","請求前",IF($M31="","支払予定日 未定",IF(TODAY()&gt;$M31,"支払予定日 超過 "&amp;TEXT(TODAY()-$M31,"0")&amp;"日","支払まで "&amp;TEXT($M31-TODAY(),"0")&amp;"日")))))</f>
        <v/>
      </c>
      <c r="R31" s="25"/>
      <c r="T31" s="2" t="str">
        <f aca="false">IFERROR(VLOOKUP(VLOOKUP($C31,外注先台帳!$B$7:$U$56,17,0),マスタ!$E$4:$F$7,2,0),"")</f>
        <v/>
      </c>
      <c r="U31" s="2" t="str">
        <f aca="false">IFERROR(VLOOKUP(VLOOKUP($C31,外注先台帳!$B$7:$U$56,18,0),マスタ!$H$4:$J$9,2,0),"")</f>
        <v/>
      </c>
      <c r="V31" s="2" t="str">
        <f aca="false">IFERROR(VLOOKUP(VLOOKUP($C31,外注先台帳!$B$7:$U$56,18,0),マスタ!$H$4:$J$9,3,0),"")</f>
        <v/>
      </c>
    </row>
    <row r="32" customFormat="false" ht="15" hidden="false" customHeight="false" outlineLevel="0" collapsed="false">
      <c r="A32" s="19" t="str">
        <f aca="false">IF($B32="","",COUNTA($B$7:$B32))</f>
        <v/>
      </c>
      <c r="B32" s="20"/>
      <c r="C32" s="20"/>
      <c r="D32" s="20"/>
      <c r="E32" s="22"/>
      <c r="F32" s="33"/>
      <c r="G32" s="22"/>
      <c r="H32" s="22"/>
      <c r="I32" s="34"/>
      <c r="J32" s="35" t="str">
        <f aca="false">IF(OR($F32="",$I32=""),"",ROUND($F32*$I32,0))</f>
        <v/>
      </c>
      <c r="K32" s="22"/>
      <c r="L32" s="33"/>
      <c r="M32" s="36" t="str">
        <f aca="false">IF(OR($C32="",$K32="",NOT(ISNUMBER($U32))),"",IF($V32=0,EOMONTH($K32,$U32+IF(AND(ISNUMBER($T32),$T32&lt;&gt;0,DAY($K32)&gt;$T32),1,0)),EOMONTH($K32,$U32+IF(AND(ISNUMBER($T32),$T32&lt;&gt;0,DAY($K32)&gt;$T32),1,0)-1)+$V32))</f>
        <v/>
      </c>
      <c r="N32" s="33"/>
      <c r="O32" s="35" t="str">
        <f aca="false">IF($L32="","",$L32-IF($N32="",0,$N32))</f>
        <v/>
      </c>
      <c r="P32" s="21"/>
      <c r="Q32" s="24" t="str">
        <f aca="true">IF($B32="","",IF(AND($L32&lt;&gt;"",$N32&lt;&gt;"",$N32&gt;=$L32),"支払済み",IF($L32="","請求前",IF($M32="","支払予定日 未定",IF(TODAY()&gt;$M32,"支払予定日 超過 "&amp;TEXT(TODAY()-$M32,"0")&amp;"日","支払まで "&amp;TEXT($M32-TODAY(),"0")&amp;"日")))))</f>
        <v/>
      </c>
      <c r="R32" s="25"/>
      <c r="T32" s="2" t="str">
        <f aca="false">IFERROR(VLOOKUP(VLOOKUP($C32,外注先台帳!$B$7:$U$56,17,0),マスタ!$E$4:$F$7,2,0),"")</f>
        <v/>
      </c>
      <c r="U32" s="2" t="str">
        <f aca="false">IFERROR(VLOOKUP(VLOOKUP($C32,外注先台帳!$B$7:$U$56,18,0),マスタ!$H$4:$J$9,2,0),"")</f>
        <v/>
      </c>
      <c r="V32" s="2" t="str">
        <f aca="false">IFERROR(VLOOKUP(VLOOKUP($C32,外注先台帳!$B$7:$U$56,18,0),マスタ!$H$4:$J$9,3,0),"")</f>
        <v/>
      </c>
    </row>
    <row r="33" customFormat="false" ht="15" hidden="false" customHeight="false" outlineLevel="0" collapsed="false">
      <c r="A33" s="19" t="str">
        <f aca="false">IF($B33="","",COUNTA($B$7:$B33))</f>
        <v/>
      </c>
      <c r="B33" s="20"/>
      <c r="C33" s="20"/>
      <c r="D33" s="20"/>
      <c r="E33" s="22"/>
      <c r="F33" s="33"/>
      <c r="G33" s="22"/>
      <c r="H33" s="22"/>
      <c r="I33" s="34"/>
      <c r="J33" s="35" t="str">
        <f aca="false">IF(OR($F33="",$I33=""),"",ROUND($F33*$I33,0))</f>
        <v/>
      </c>
      <c r="K33" s="22"/>
      <c r="L33" s="33"/>
      <c r="M33" s="36" t="str">
        <f aca="false">IF(OR($C33="",$K33="",NOT(ISNUMBER($U33))),"",IF($V33=0,EOMONTH($K33,$U33+IF(AND(ISNUMBER($T33),$T33&lt;&gt;0,DAY($K33)&gt;$T33),1,0)),EOMONTH($K33,$U33+IF(AND(ISNUMBER($T33),$T33&lt;&gt;0,DAY($K33)&gt;$T33),1,0)-1)+$V33))</f>
        <v/>
      </c>
      <c r="N33" s="33"/>
      <c r="O33" s="35" t="str">
        <f aca="false">IF($L33="","",$L33-IF($N33="",0,$N33))</f>
        <v/>
      </c>
      <c r="P33" s="21"/>
      <c r="Q33" s="24" t="str">
        <f aca="true">IF($B33="","",IF(AND($L33&lt;&gt;"",$N33&lt;&gt;"",$N33&gt;=$L33),"支払済み",IF($L33="","請求前",IF($M33="","支払予定日 未定",IF(TODAY()&gt;$M33,"支払予定日 超過 "&amp;TEXT(TODAY()-$M33,"0")&amp;"日","支払まで "&amp;TEXT($M33-TODAY(),"0")&amp;"日")))))</f>
        <v/>
      </c>
      <c r="R33" s="25"/>
      <c r="T33" s="2" t="str">
        <f aca="false">IFERROR(VLOOKUP(VLOOKUP($C33,外注先台帳!$B$7:$U$56,17,0),マスタ!$E$4:$F$7,2,0),"")</f>
        <v/>
      </c>
      <c r="U33" s="2" t="str">
        <f aca="false">IFERROR(VLOOKUP(VLOOKUP($C33,外注先台帳!$B$7:$U$56,18,0),マスタ!$H$4:$J$9,2,0),"")</f>
        <v/>
      </c>
      <c r="V33" s="2" t="str">
        <f aca="false">IFERROR(VLOOKUP(VLOOKUP($C33,外注先台帳!$B$7:$U$56,18,0),マスタ!$H$4:$J$9,3,0),"")</f>
        <v/>
      </c>
    </row>
    <row r="34" customFormat="false" ht="15" hidden="false" customHeight="false" outlineLevel="0" collapsed="false">
      <c r="A34" s="19" t="str">
        <f aca="false">IF($B34="","",COUNTA($B$7:$B34))</f>
        <v/>
      </c>
      <c r="B34" s="20"/>
      <c r="C34" s="20"/>
      <c r="D34" s="20"/>
      <c r="E34" s="22"/>
      <c r="F34" s="33"/>
      <c r="G34" s="22"/>
      <c r="H34" s="22"/>
      <c r="I34" s="34"/>
      <c r="J34" s="35" t="str">
        <f aca="false">IF(OR($F34="",$I34=""),"",ROUND($F34*$I34,0))</f>
        <v/>
      </c>
      <c r="K34" s="22"/>
      <c r="L34" s="33"/>
      <c r="M34" s="36" t="str">
        <f aca="false">IF(OR($C34="",$K34="",NOT(ISNUMBER($U34))),"",IF($V34=0,EOMONTH($K34,$U34+IF(AND(ISNUMBER($T34),$T34&lt;&gt;0,DAY($K34)&gt;$T34),1,0)),EOMONTH($K34,$U34+IF(AND(ISNUMBER($T34),$T34&lt;&gt;0,DAY($K34)&gt;$T34),1,0)-1)+$V34))</f>
        <v/>
      </c>
      <c r="N34" s="33"/>
      <c r="O34" s="35" t="str">
        <f aca="false">IF($L34="","",$L34-IF($N34="",0,$N34))</f>
        <v/>
      </c>
      <c r="P34" s="21"/>
      <c r="Q34" s="24" t="str">
        <f aca="true">IF($B34="","",IF(AND($L34&lt;&gt;"",$N34&lt;&gt;"",$N34&gt;=$L34),"支払済み",IF($L34="","請求前",IF($M34="","支払予定日 未定",IF(TODAY()&gt;$M34,"支払予定日 超過 "&amp;TEXT(TODAY()-$M34,"0")&amp;"日","支払まで "&amp;TEXT($M34-TODAY(),"0")&amp;"日")))))</f>
        <v/>
      </c>
      <c r="R34" s="25"/>
      <c r="T34" s="2" t="str">
        <f aca="false">IFERROR(VLOOKUP(VLOOKUP($C34,外注先台帳!$B$7:$U$56,17,0),マスタ!$E$4:$F$7,2,0),"")</f>
        <v/>
      </c>
      <c r="U34" s="2" t="str">
        <f aca="false">IFERROR(VLOOKUP(VLOOKUP($C34,外注先台帳!$B$7:$U$56,18,0),マスタ!$H$4:$J$9,2,0),"")</f>
        <v/>
      </c>
      <c r="V34" s="2" t="str">
        <f aca="false">IFERROR(VLOOKUP(VLOOKUP($C34,外注先台帳!$B$7:$U$56,18,0),マスタ!$H$4:$J$9,3,0),"")</f>
        <v/>
      </c>
    </row>
    <row r="35" customFormat="false" ht="15" hidden="false" customHeight="false" outlineLevel="0" collapsed="false">
      <c r="A35" s="19" t="str">
        <f aca="false">IF($B35="","",COUNTA($B$7:$B35))</f>
        <v/>
      </c>
      <c r="B35" s="20"/>
      <c r="C35" s="20"/>
      <c r="D35" s="20"/>
      <c r="E35" s="22"/>
      <c r="F35" s="33"/>
      <c r="G35" s="22"/>
      <c r="H35" s="22"/>
      <c r="I35" s="34"/>
      <c r="J35" s="35" t="str">
        <f aca="false">IF(OR($F35="",$I35=""),"",ROUND($F35*$I35,0))</f>
        <v/>
      </c>
      <c r="K35" s="22"/>
      <c r="L35" s="33"/>
      <c r="M35" s="36" t="str">
        <f aca="false">IF(OR($C35="",$K35="",NOT(ISNUMBER($U35))),"",IF($V35=0,EOMONTH($K35,$U35+IF(AND(ISNUMBER($T35),$T35&lt;&gt;0,DAY($K35)&gt;$T35),1,0)),EOMONTH($K35,$U35+IF(AND(ISNUMBER($T35),$T35&lt;&gt;0,DAY($K35)&gt;$T35),1,0)-1)+$V35))</f>
        <v/>
      </c>
      <c r="N35" s="33"/>
      <c r="O35" s="35" t="str">
        <f aca="false">IF($L35="","",$L35-IF($N35="",0,$N35))</f>
        <v/>
      </c>
      <c r="P35" s="21"/>
      <c r="Q35" s="24" t="str">
        <f aca="true">IF($B35="","",IF(AND($L35&lt;&gt;"",$N35&lt;&gt;"",$N35&gt;=$L35),"支払済み",IF($L35="","請求前",IF($M35="","支払予定日 未定",IF(TODAY()&gt;$M35,"支払予定日 超過 "&amp;TEXT(TODAY()-$M35,"0")&amp;"日","支払まで "&amp;TEXT($M35-TODAY(),"0")&amp;"日")))))</f>
        <v/>
      </c>
      <c r="R35" s="25"/>
      <c r="T35" s="2" t="str">
        <f aca="false">IFERROR(VLOOKUP(VLOOKUP($C35,外注先台帳!$B$7:$U$56,17,0),マスタ!$E$4:$F$7,2,0),"")</f>
        <v/>
      </c>
      <c r="U35" s="2" t="str">
        <f aca="false">IFERROR(VLOOKUP(VLOOKUP($C35,外注先台帳!$B$7:$U$56,18,0),マスタ!$H$4:$J$9,2,0),"")</f>
        <v/>
      </c>
      <c r="V35" s="2" t="str">
        <f aca="false">IFERROR(VLOOKUP(VLOOKUP($C35,外注先台帳!$B$7:$U$56,18,0),マスタ!$H$4:$J$9,3,0),"")</f>
        <v/>
      </c>
    </row>
    <row r="36" customFormat="false" ht="15" hidden="false" customHeight="false" outlineLevel="0" collapsed="false">
      <c r="A36" s="19" t="str">
        <f aca="false">IF($B36="","",COUNTA($B$7:$B36))</f>
        <v/>
      </c>
      <c r="B36" s="20"/>
      <c r="C36" s="20"/>
      <c r="D36" s="20"/>
      <c r="E36" s="22"/>
      <c r="F36" s="33"/>
      <c r="G36" s="22"/>
      <c r="H36" s="22"/>
      <c r="I36" s="34"/>
      <c r="J36" s="35" t="str">
        <f aca="false">IF(OR($F36="",$I36=""),"",ROUND($F36*$I36,0))</f>
        <v/>
      </c>
      <c r="K36" s="22"/>
      <c r="L36" s="33"/>
      <c r="M36" s="36" t="str">
        <f aca="false">IF(OR($C36="",$K36="",NOT(ISNUMBER($U36))),"",IF($V36=0,EOMONTH($K36,$U36+IF(AND(ISNUMBER($T36),$T36&lt;&gt;0,DAY($K36)&gt;$T36),1,0)),EOMONTH($K36,$U36+IF(AND(ISNUMBER($T36),$T36&lt;&gt;0,DAY($K36)&gt;$T36),1,0)-1)+$V36))</f>
        <v/>
      </c>
      <c r="N36" s="33"/>
      <c r="O36" s="35" t="str">
        <f aca="false">IF($L36="","",$L36-IF($N36="",0,$N36))</f>
        <v/>
      </c>
      <c r="P36" s="21"/>
      <c r="Q36" s="24" t="str">
        <f aca="true">IF($B36="","",IF(AND($L36&lt;&gt;"",$N36&lt;&gt;"",$N36&gt;=$L36),"支払済み",IF($L36="","請求前",IF($M36="","支払予定日 未定",IF(TODAY()&gt;$M36,"支払予定日 超過 "&amp;TEXT(TODAY()-$M36,"0")&amp;"日","支払まで "&amp;TEXT($M36-TODAY(),"0")&amp;"日")))))</f>
        <v/>
      </c>
      <c r="R36" s="25"/>
      <c r="T36" s="2" t="str">
        <f aca="false">IFERROR(VLOOKUP(VLOOKUP($C36,外注先台帳!$B$7:$U$56,17,0),マスタ!$E$4:$F$7,2,0),"")</f>
        <v/>
      </c>
      <c r="U36" s="2" t="str">
        <f aca="false">IFERROR(VLOOKUP(VLOOKUP($C36,外注先台帳!$B$7:$U$56,18,0),マスタ!$H$4:$J$9,2,0),"")</f>
        <v/>
      </c>
      <c r="V36" s="2" t="str">
        <f aca="false">IFERROR(VLOOKUP(VLOOKUP($C36,外注先台帳!$B$7:$U$56,18,0),マスタ!$H$4:$J$9,3,0),"")</f>
        <v/>
      </c>
    </row>
    <row r="37" customFormat="false" ht="15" hidden="false" customHeight="false" outlineLevel="0" collapsed="false">
      <c r="A37" s="19" t="str">
        <f aca="false">IF($B37="","",COUNTA($B$7:$B37))</f>
        <v/>
      </c>
      <c r="B37" s="20"/>
      <c r="C37" s="20"/>
      <c r="D37" s="20"/>
      <c r="E37" s="22"/>
      <c r="F37" s="33"/>
      <c r="G37" s="22"/>
      <c r="H37" s="22"/>
      <c r="I37" s="34"/>
      <c r="J37" s="35" t="str">
        <f aca="false">IF(OR($F37="",$I37=""),"",ROUND($F37*$I37,0))</f>
        <v/>
      </c>
      <c r="K37" s="22"/>
      <c r="L37" s="33"/>
      <c r="M37" s="36" t="str">
        <f aca="false">IF(OR($C37="",$K37="",NOT(ISNUMBER($U37))),"",IF($V37=0,EOMONTH($K37,$U37+IF(AND(ISNUMBER($T37),$T37&lt;&gt;0,DAY($K37)&gt;$T37),1,0)),EOMONTH($K37,$U37+IF(AND(ISNUMBER($T37),$T37&lt;&gt;0,DAY($K37)&gt;$T37),1,0)-1)+$V37))</f>
        <v/>
      </c>
      <c r="N37" s="33"/>
      <c r="O37" s="35" t="str">
        <f aca="false">IF($L37="","",$L37-IF($N37="",0,$N37))</f>
        <v/>
      </c>
      <c r="P37" s="21"/>
      <c r="Q37" s="24" t="str">
        <f aca="true">IF($B37="","",IF(AND($L37&lt;&gt;"",$N37&lt;&gt;"",$N37&gt;=$L37),"支払済み",IF($L37="","請求前",IF($M37="","支払予定日 未定",IF(TODAY()&gt;$M37,"支払予定日 超過 "&amp;TEXT(TODAY()-$M37,"0")&amp;"日","支払まで "&amp;TEXT($M37-TODAY(),"0")&amp;"日")))))</f>
        <v/>
      </c>
      <c r="R37" s="25"/>
      <c r="T37" s="2" t="str">
        <f aca="false">IFERROR(VLOOKUP(VLOOKUP($C37,外注先台帳!$B$7:$U$56,17,0),マスタ!$E$4:$F$7,2,0),"")</f>
        <v/>
      </c>
      <c r="U37" s="2" t="str">
        <f aca="false">IFERROR(VLOOKUP(VLOOKUP($C37,外注先台帳!$B$7:$U$56,18,0),マスタ!$H$4:$J$9,2,0),"")</f>
        <v/>
      </c>
      <c r="V37" s="2" t="str">
        <f aca="false">IFERROR(VLOOKUP(VLOOKUP($C37,外注先台帳!$B$7:$U$56,18,0),マスタ!$H$4:$J$9,3,0),"")</f>
        <v/>
      </c>
    </row>
    <row r="38" customFormat="false" ht="15" hidden="false" customHeight="false" outlineLevel="0" collapsed="false">
      <c r="A38" s="19" t="str">
        <f aca="false">IF($B38="","",COUNTA($B$7:$B38))</f>
        <v/>
      </c>
      <c r="B38" s="20"/>
      <c r="C38" s="20"/>
      <c r="D38" s="20"/>
      <c r="E38" s="22"/>
      <c r="F38" s="33"/>
      <c r="G38" s="22"/>
      <c r="H38" s="22"/>
      <c r="I38" s="34"/>
      <c r="J38" s="35" t="str">
        <f aca="false">IF(OR($F38="",$I38=""),"",ROUND($F38*$I38,0))</f>
        <v/>
      </c>
      <c r="K38" s="22"/>
      <c r="L38" s="33"/>
      <c r="M38" s="36" t="str">
        <f aca="false">IF(OR($C38="",$K38="",NOT(ISNUMBER($U38))),"",IF($V38=0,EOMONTH($K38,$U38+IF(AND(ISNUMBER($T38),$T38&lt;&gt;0,DAY($K38)&gt;$T38),1,0)),EOMONTH($K38,$U38+IF(AND(ISNUMBER($T38),$T38&lt;&gt;0,DAY($K38)&gt;$T38),1,0)-1)+$V38))</f>
        <v/>
      </c>
      <c r="N38" s="33"/>
      <c r="O38" s="35" t="str">
        <f aca="false">IF($L38="","",$L38-IF($N38="",0,$N38))</f>
        <v/>
      </c>
      <c r="P38" s="21"/>
      <c r="Q38" s="24" t="str">
        <f aca="true">IF($B38="","",IF(AND($L38&lt;&gt;"",$N38&lt;&gt;"",$N38&gt;=$L38),"支払済み",IF($L38="","請求前",IF($M38="","支払予定日 未定",IF(TODAY()&gt;$M38,"支払予定日 超過 "&amp;TEXT(TODAY()-$M38,"0")&amp;"日","支払まで "&amp;TEXT($M38-TODAY(),"0")&amp;"日")))))</f>
        <v/>
      </c>
      <c r="R38" s="25"/>
      <c r="T38" s="2" t="str">
        <f aca="false">IFERROR(VLOOKUP(VLOOKUP($C38,外注先台帳!$B$7:$U$56,17,0),マスタ!$E$4:$F$7,2,0),"")</f>
        <v/>
      </c>
      <c r="U38" s="2" t="str">
        <f aca="false">IFERROR(VLOOKUP(VLOOKUP($C38,外注先台帳!$B$7:$U$56,18,0),マスタ!$H$4:$J$9,2,0),"")</f>
        <v/>
      </c>
      <c r="V38" s="2" t="str">
        <f aca="false">IFERROR(VLOOKUP(VLOOKUP($C38,外注先台帳!$B$7:$U$56,18,0),マスタ!$H$4:$J$9,3,0),"")</f>
        <v/>
      </c>
    </row>
    <row r="39" customFormat="false" ht="15" hidden="false" customHeight="false" outlineLevel="0" collapsed="false">
      <c r="A39" s="19" t="str">
        <f aca="false">IF($B39="","",COUNTA($B$7:$B39))</f>
        <v/>
      </c>
      <c r="B39" s="20"/>
      <c r="C39" s="20"/>
      <c r="D39" s="20"/>
      <c r="E39" s="22"/>
      <c r="F39" s="33"/>
      <c r="G39" s="22"/>
      <c r="H39" s="22"/>
      <c r="I39" s="34"/>
      <c r="J39" s="35" t="str">
        <f aca="false">IF(OR($F39="",$I39=""),"",ROUND($F39*$I39,0))</f>
        <v/>
      </c>
      <c r="K39" s="22"/>
      <c r="L39" s="33"/>
      <c r="M39" s="36" t="str">
        <f aca="false">IF(OR($C39="",$K39="",NOT(ISNUMBER($U39))),"",IF($V39=0,EOMONTH($K39,$U39+IF(AND(ISNUMBER($T39),$T39&lt;&gt;0,DAY($K39)&gt;$T39),1,0)),EOMONTH($K39,$U39+IF(AND(ISNUMBER($T39),$T39&lt;&gt;0,DAY($K39)&gt;$T39),1,0)-1)+$V39))</f>
        <v/>
      </c>
      <c r="N39" s="33"/>
      <c r="O39" s="35" t="str">
        <f aca="false">IF($L39="","",$L39-IF($N39="",0,$N39))</f>
        <v/>
      </c>
      <c r="P39" s="21"/>
      <c r="Q39" s="24" t="str">
        <f aca="true">IF($B39="","",IF(AND($L39&lt;&gt;"",$N39&lt;&gt;"",$N39&gt;=$L39),"支払済み",IF($L39="","請求前",IF($M39="","支払予定日 未定",IF(TODAY()&gt;$M39,"支払予定日 超過 "&amp;TEXT(TODAY()-$M39,"0")&amp;"日","支払まで "&amp;TEXT($M39-TODAY(),"0")&amp;"日")))))</f>
        <v/>
      </c>
      <c r="R39" s="25"/>
      <c r="T39" s="2" t="str">
        <f aca="false">IFERROR(VLOOKUP(VLOOKUP($C39,外注先台帳!$B$7:$U$56,17,0),マスタ!$E$4:$F$7,2,0),"")</f>
        <v/>
      </c>
      <c r="U39" s="2" t="str">
        <f aca="false">IFERROR(VLOOKUP(VLOOKUP($C39,外注先台帳!$B$7:$U$56,18,0),マスタ!$H$4:$J$9,2,0),"")</f>
        <v/>
      </c>
      <c r="V39" s="2" t="str">
        <f aca="false">IFERROR(VLOOKUP(VLOOKUP($C39,外注先台帳!$B$7:$U$56,18,0),マスタ!$H$4:$J$9,3,0),"")</f>
        <v/>
      </c>
    </row>
    <row r="40" customFormat="false" ht="15" hidden="false" customHeight="false" outlineLevel="0" collapsed="false">
      <c r="A40" s="19" t="str">
        <f aca="false">IF($B40="","",COUNTA($B$7:$B40))</f>
        <v/>
      </c>
      <c r="B40" s="20"/>
      <c r="C40" s="20"/>
      <c r="D40" s="20"/>
      <c r="E40" s="22"/>
      <c r="F40" s="33"/>
      <c r="G40" s="22"/>
      <c r="H40" s="22"/>
      <c r="I40" s="34"/>
      <c r="J40" s="35" t="str">
        <f aca="false">IF(OR($F40="",$I40=""),"",ROUND($F40*$I40,0))</f>
        <v/>
      </c>
      <c r="K40" s="22"/>
      <c r="L40" s="33"/>
      <c r="M40" s="36" t="str">
        <f aca="false">IF(OR($C40="",$K40="",NOT(ISNUMBER($U40))),"",IF($V40=0,EOMONTH($K40,$U40+IF(AND(ISNUMBER($T40),$T40&lt;&gt;0,DAY($K40)&gt;$T40),1,0)),EOMONTH($K40,$U40+IF(AND(ISNUMBER($T40),$T40&lt;&gt;0,DAY($K40)&gt;$T40),1,0)-1)+$V40))</f>
        <v/>
      </c>
      <c r="N40" s="33"/>
      <c r="O40" s="35" t="str">
        <f aca="false">IF($L40="","",$L40-IF($N40="",0,$N40))</f>
        <v/>
      </c>
      <c r="P40" s="21"/>
      <c r="Q40" s="24" t="str">
        <f aca="true">IF($B40="","",IF(AND($L40&lt;&gt;"",$N40&lt;&gt;"",$N40&gt;=$L40),"支払済み",IF($L40="","請求前",IF($M40="","支払予定日 未定",IF(TODAY()&gt;$M40,"支払予定日 超過 "&amp;TEXT(TODAY()-$M40,"0")&amp;"日","支払まで "&amp;TEXT($M40-TODAY(),"0")&amp;"日")))))</f>
        <v/>
      </c>
      <c r="R40" s="25"/>
      <c r="T40" s="2" t="str">
        <f aca="false">IFERROR(VLOOKUP(VLOOKUP($C40,外注先台帳!$B$7:$U$56,17,0),マスタ!$E$4:$F$7,2,0),"")</f>
        <v/>
      </c>
      <c r="U40" s="2" t="str">
        <f aca="false">IFERROR(VLOOKUP(VLOOKUP($C40,外注先台帳!$B$7:$U$56,18,0),マスタ!$H$4:$J$9,2,0),"")</f>
        <v/>
      </c>
      <c r="V40" s="2" t="str">
        <f aca="false">IFERROR(VLOOKUP(VLOOKUP($C40,外注先台帳!$B$7:$U$56,18,0),マスタ!$H$4:$J$9,3,0),"")</f>
        <v/>
      </c>
    </row>
    <row r="41" customFormat="false" ht="15" hidden="false" customHeight="false" outlineLevel="0" collapsed="false">
      <c r="A41" s="19" t="str">
        <f aca="false">IF($B41="","",COUNTA($B$7:$B41))</f>
        <v/>
      </c>
      <c r="B41" s="20"/>
      <c r="C41" s="20"/>
      <c r="D41" s="20"/>
      <c r="E41" s="22"/>
      <c r="F41" s="33"/>
      <c r="G41" s="22"/>
      <c r="H41" s="22"/>
      <c r="I41" s="34"/>
      <c r="J41" s="35" t="str">
        <f aca="false">IF(OR($F41="",$I41=""),"",ROUND($F41*$I41,0))</f>
        <v/>
      </c>
      <c r="K41" s="22"/>
      <c r="L41" s="33"/>
      <c r="M41" s="36" t="str">
        <f aca="false">IF(OR($C41="",$K41="",NOT(ISNUMBER($U41))),"",IF($V41=0,EOMONTH($K41,$U41+IF(AND(ISNUMBER($T41),$T41&lt;&gt;0,DAY($K41)&gt;$T41),1,0)),EOMONTH($K41,$U41+IF(AND(ISNUMBER($T41),$T41&lt;&gt;0,DAY($K41)&gt;$T41),1,0)-1)+$V41))</f>
        <v/>
      </c>
      <c r="N41" s="33"/>
      <c r="O41" s="35" t="str">
        <f aca="false">IF($L41="","",$L41-IF($N41="",0,$N41))</f>
        <v/>
      </c>
      <c r="P41" s="21"/>
      <c r="Q41" s="24" t="str">
        <f aca="true">IF($B41="","",IF(AND($L41&lt;&gt;"",$N41&lt;&gt;"",$N41&gt;=$L41),"支払済み",IF($L41="","請求前",IF($M41="","支払予定日 未定",IF(TODAY()&gt;$M41,"支払予定日 超過 "&amp;TEXT(TODAY()-$M41,"0")&amp;"日","支払まで "&amp;TEXT($M41-TODAY(),"0")&amp;"日")))))</f>
        <v/>
      </c>
      <c r="R41" s="25"/>
      <c r="T41" s="2" t="str">
        <f aca="false">IFERROR(VLOOKUP(VLOOKUP($C41,外注先台帳!$B$7:$U$56,17,0),マスタ!$E$4:$F$7,2,0),"")</f>
        <v/>
      </c>
      <c r="U41" s="2" t="str">
        <f aca="false">IFERROR(VLOOKUP(VLOOKUP($C41,外注先台帳!$B$7:$U$56,18,0),マスタ!$H$4:$J$9,2,0),"")</f>
        <v/>
      </c>
      <c r="V41" s="2" t="str">
        <f aca="false">IFERROR(VLOOKUP(VLOOKUP($C41,外注先台帳!$B$7:$U$56,18,0),マスタ!$H$4:$J$9,3,0),"")</f>
        <v/>
      </c>
    </row>
    <row r="42" customFormat="false" ht="15" hidden="false" customHeight="false" outlineLevel="0" collapsed="false">
      <c r="A42" s="19" t="str">
        <f aca="false">IF($B42="","",COUNTA($B$7:$B42))</f>
        <v/>
      </c>
      <c r="B42" s="20"/>
      <c r="C42" s="20"/>
      <c r="D42" s="20"/>
      <c r="E42" s="22"/>
      <c r="F42" s="33"/>
      <c r="G42" s="22"/>
      <c r="H42" s="22"/>
      <c r="I42" s="34"/>
      <c r="J42" s="35" t="str">
        <f aca="false">IF(OR($F42="",$I42=""),"",ROUND($F42*$I42,0))</f>
        <v/>
      </c>
      <c r="K42" s="22"/>
      <c r="L42" s="33"/>
      <c r="M42" s="36" t="str">
        <f aca="false">IF(OR($C42="",$K42="",NOT(ISNUMBER($U42))),"",IF($V42=0,EOMONTH($K42,$U42+IF(AND(ISNUMBER($T42),$T42&lt;&gt;0,DAY($K42)&gt;$T42),1,0)),EOMONTH($K42,$U42+IF(AND(ISNUMBER($T42),$T42&lt;&gt;0,DAY($K42)&gt;$T42),1,0)-1)+$V42))</f>
        <v/>
      </c>
      <c r="N42" s="33"/>
      <c r="O42" s="35" t="str">
        <f aca="false">IF($L42="","",$L42-IF($N42="",0,$N42))</f>
        <v/>
      </c>
      <c r="P42" s="21"/>
      <c r="Q42" s="24" t="str">
        <f aca="true">IF($B42="","",IF(AND($L42&lt;&gt;"",$N42&lt;&gt;"",$N42&gt;=$L42),"支払済み",IF($L42="","請求前",IF($M42="","支払予定日 未定",IF(TODAY()&gt;$M42,"支払予定日 超過 "&amp;TEXT(TODAY()-$M42,"0")&amp;"日","支払まで "&amp;TEXT($M42-TODAY(),"0")&amp;"日")))))</f>
        <v/>
      </c>
      <c r="R42" s="25"/>
      <c r="T42" s="2" t="str">
        <f aca="false">IFERROR(VLOOKUP(VLOOKUP($C42,外注先台帳!$B$7:$U$56,17,0),マスタ!$E$4:$F$7,2,0),"")</f>
        <v/>
      </c>
      <c r="U42" s="2" t="str">
        <f aca="false">IFERROR(VLOOKUP(VLOOKUP($C42,外注先台帳!$B$7:$U$56,18,0),マスタ!$H$4:$J$9,2,0),"")</f>
        <v/>
      </c>
      <c r="V42" s="2" t="str">
        <f aca="false">IFERROR(VLOOKUP(VLOOKUP($C42,外注先台帳!$B$7:$U$56,18,0),マスタ!$H$4:$J$9,3,0),"")</f>
        <v/>
      </c>
    </row>
    <row r="43" customFormat="false" ht="15" hidden="false" customHeight="false" outlineLevel="0" collapsed="false">
      <c r="A43" s="19" t="str">
        <f aca="false">IF($B43="","",COUNTA($B$7:$B43))</f>
        <v/>
      </c>
      <c r="B43" s="20"/>
      <c r="C43" s="20"/>
      <c r="D43" s="20"/>
      <c r="E43" s="22"/>
      <c r="F43" s="33"/>
      <c r="G43" s="22"/>
      <c r="H43" s="22"/>
      <c r="I43" s="34"/>
      <c r="J43" s="35" t="str">
        <f aca="false">IF(OR($F43="",$I43=""),"",ROUND($F43*$I43,0))</f>
        <v/>
      </c>
      <c r="K43" s="22"/>
      <c r="L43" s="33"/>
      <c r="M43" s="36" t="str">
        <f aca="false">IF(OR($C43="",$K43="",NOT(ISNUMBER($U43))),"",IF($V43=0,EOMONTH($K43,$U43+IF(AND(ISNUMBER($T43),$T43&lt;&gt;0,DAY($K43)&gt;$T43),1,0)),EOMONTH($K43,$U43+IF(AND(ISNUMBER($T43),$T43&lt;&gt;0,DAY($K43)&gt;$T43),1,0)-1)+$V43))</f>
        <v/>
      </c>
      <c r="N43" s="33"/>
      <c r="O43" s="35" t="str">
        <f aca="false">IF($L43="","",$L43-IF($N43="",0,$N43))</f>
        <v/>
      </c>
      <c r="P43" s="21"/>
      <c r="Q43" s="24" t="str">
        <f aca="true">IF($B43="","",IF(AND($L43&lt;&gt;"",$N43&lt;&gt;"",$N43&gt;=$L43),"支払済み",IF($L43="","請求前",IF($M43="","支払予定日 未定",IF(TODAY()&gt;$M43,"支払予定日 超過 "&amp;TEXT(TODAY()-$M43,"0")&amp;"日","支払まで "&amp;TEXT($M43-TODAY(),"0")&amp;"日")))))</f>
        <v/>
      </c>
      <c r="R43" s="25"/>
      <c r="T43" s="2" t="str">
        <f aca="false">IFERROR(VLOOKUP(VLOOKUP($C43,外注先台帳!$B$7:$U$56,17,0),マスタ!$E$4:$F$7,2,0),"")</f>
        <v/>
      </c>
      <c r="U43" s="2" t="str">
        <f aca="false">IFERROR(VLOOKUP(VLOOKUP($C43,外注先台帳!$B$7:$U$56,18,0),マスタ!$H$4:$J$9,2,0),"")</f>
        <v/>
      </c>
      <c r="V43" s="2" t="str">
        <f aca="false">IFERROR(VLOOKUP(VLOOKUP($C43,外注先台帳!$B$7:$U$56,18,0),マスタ!$H$4:$J$9,3,0),"")</f>
        <v/>
      </c>
    </row>
    <row r="44" customFormat="false" ht="15" hidden="false" customHeight="false" outlineLevel="0" collapsed="false">
      <c r="A44" s="19" t="str">
        <f aca="false">IF($B44="","",COUNTA($B$7:$B44))</f>
        <v/>
      </c>
      <c r="B44" s="20"/>
      <c r="C44" s="20"/>
      <c r="D44" s="20"/>
      <c r="E44" s="22"/>
      <c r="F44" s="33"/>
      <c r="G44" s="22"/>
      <c r="H44" s="22"/>
      <c r="I44" s="34"/>
      <c r="J44" s="35" t="str">
        <f aca="false">IF(OR($F44="",$I44=""),"",ROUND($F44*$I44,0))</f>
        <v/>
      </c>
      <c r="K44" s="22"/>
      <c r="L44" s="33"/>
      <c r="M44" s="36" t="str">
        <f aca="false">IF(OR($C44="",$K44="",NOT(ISNUMBER($U44))),"",IF($V44=0,EOMONTH($K44,$U44+IF(AND(ISNUMBER($T44),$T44&lt;&gt;0,DAY($K44)&gt;$T44),1,0)),EOMONTH($K44,$U44+IF(AND(ISNUMBER($T44),$T44&lt;&gt;0,DAY($K44)&gt;$T44),1,0)-1)+$V44))</f>
        <v/>
      </c>
      <c r="N44" s="33"/>
      <c r="O44" s="35" t="str">
        <f aca="false">IF($L44="","",$L44-IF($N44="",0,$N44))</f>
        <v/>
      </c>
      <c r="P44" s="21"/>
      <c r="Q44" s="24" t="str">
        <f aca="true">IF($B44="","",IF(AND($L44&lt;&gt;"",$N44&lt;&gt;"",$N44&gt;=$L44),"支払済み",IF($L44="","請求前",IF($M44="","支払予定日 未定",IF(TODAY()&gt;$M44,"支払予定日 超過 "&amp;TEXT(TODAY()-$M44,"0")&amp;"日","支払まで "&amp;TEXT($M44-TODAY(),"0")&amp;"日")))))</f>
        <v/>
      </c>
      <c r="R44" s="25"/>
      <c r="T44" s="2" t="str">
        <f aca="false">IFERROR(VLOOKUP(VLOOKUP($C44,外注先台帳!$B$7:$U$56,17,0),マスタ!$E$4:$F$7,2,0),"")</f>
        <v/>
      </c>
      <c r="U44" s="2" t="str">
        <f aca="false">IFERROR(VLOOKUP(VLOOKUP($C44,外注先台帳!$B$7:$U$56,18,0),マスタ!$H$4:$J$9,2,0),"")</f>
        <v/>
      </c>
      <c r="V44" s="2" t="str">
        <f aca="false">IFERROR(VLOOKUP(VLOOKUP($C44,外注先台帳!$B$7:$U$56,18,0),マスタ!$H$4:$J$9,3,0),"")</f>
        <v/>
      </c>
    </row>
    <row r="45" customFormat="false" ht="15" hidden="false" customHeight="false" outlineLevel="0" collapsed="false">
      <c r="A45" s="19" t="str">
        <f aca="false">IF($B45="","",COUNTA($B$7:$B45))</f>
        <v/>
      </c>
      <c r="B45" s="20"/>
      <c r="C45" s="20"/>
      <c r="D45" s="20"/>
      <c r="E45" s="22"/>
      <c r="F45" s="33"/>
      <c r="G45" s="22"/>
      <c r="H45" s="22"/>
      <c r="I45" s="34"/>
      <c r="J45" s="35" t="str">
        <f aca="false">IF(OR($F45="",$I45=""),"",ROUND($F45*$I45,0))</f>
        <v/>
      </c>
      <c r="K45" s="22"/>
      <c r="L45" s="33"/>
      <c r="M45" s="36" t="str">
        <f aca="false">IF(OR($C45="",$K45="",NOT(ISNUMBER($U45))),"",IF($V45=0,EOMONTH($K45,$U45+IF(AND(ISNUMBER($T45),$T45&lt;&gt;0,DAY($K45)&gt;$T45),1,0)),EOMONTH($K45,$U45+IF(AND(ISNUMBER($T45),$T45&lt;&gt;0,DAY($K45)&gt;$T45),1,0)-1)+$V45))</f>
        <v/>
      </c>
      <c r="N45" s="33"/>
      <c r="O45" s="35" t="str">
        <f aca="false">IF($L45="","",$L45-IF($N45="",0,$N45))</f>
        <v/>
      </c>
      <c r="P45" s="21"/>
      <c r="Q45" s="24" t="str">
        <f aca="true">IF($B45="","",IF(AND($L45&lt;&gt;"",$N45&lt;&gt;"",$N45&gt;=$L45),"支払済み",IF($L45="","請求前",IF($M45="","支払予定日 未定",IF(TODAY()&gt;$M45,"支払予定日 超過 "&amp;TEXT(TODAY()-$M45,"0")&amp;"日","支払まで "&amp;TEXT($M45-TODAY(),"0")&amp;"日")))))</f>
        <v/>
      </c>
      <c r="R45" s="25"/>
      <c r="T45" s="2" t="str">
        <f aca="false">IFERROR(VLOOKUP(VLOOKUP($C45,外注先台帳!$B$7:$U$56,17,0),マスタ!$E$4:$F$7,2,0),"")</f>
        <v/>
      </c>
      <c r="U45" s="2" t="str">
        <f aca="false">IFERROR(VLOOKUP(VLOOKUP($C45,外注先台帳!$B$7:$U$56,18,0),マスタ!$H$4:$J$9,2,0),"")</f>
        <v/>
      </c>
      <c r="V45" s="2" t="str">
        <f aca="false">IFERROR(VLOOKUP(VLOOKUP($C45,外注先台帳!$B$7:$U$56,18,0),マスタ!$H$4:$J$9,3,0),"")</f>
        <v/>
      </c>
    </row>
    <row r="46" customFormat="false" ht="15" hidden="false" customHeight="false" outlineLevel="0" collapsed="false">
      <c r="A46" s="19" t="str">
        <f aca="false">IF($B46="","",COUNTA($B$7:$B46))</f>
        <v/>
      </c>
      <c r="B46" s="20"/>
      <c r="C46" s="20"/>
      <c r="D46" s="20"/>
      <c r="E46" s="22"/>
      <c r="F46" s="33"/>
      <c r="G46" s="22"/>
      <c r="H46" s="22"/>
      <c r="I46" s="34"/>
      <c r="J46" s="35" t="str">
        <f aca="false">IF(OR($F46="",$I46=""),"",ROUND($F46*$I46,0))</f>
        <v/>
      </c>
      <c r="K46" s="22"/>
      <c r="L46" s="33"/>
      <c r="M46" s="36" t="str">
        <f aca="false">IF(OR($C46="",$K46="",NOT(ISNUMBER($U46))),"",IF($V46=0,EOMONTH($K46,$U46+IF(AND(ISNUMBER($T46),$T46&lt;&gt;0,DAY($K46)&gt;$T46),1,0)),EOMONTH($K46,$U46+IF(AND(ISNUMBER($T46),$T46&lt;&gt;0,DAY($K46)&gt;$T46),1,0)-1)+$V46))</f>
        <v/>
      </c>
      <c r="N46" s="33"/>
      <c r="O46" s="35" t="str">
        <f aca="false">IF($L46="","",$L46-IF($N46="",0,$N46))</f>
        <v/>
      </c>
      <c r="P46" s="21"/>
      <c r="Q46" s="24" t="str">
        <f aca="true">IF($B46="","",IF(AND($L46&lt;&gt;"",$N46&lt;&gt;"",$N46&gt;=$L46),"支払済み",IF($L46="","請求前",IF($M46="","支払予定日 未定",IF(TODAY()&gt;$M46,"支払予定日 超過 "&amp;TEXT(TODAY()-$M46,"0")&amp;"日","支払まで "&amp;TEXT($M46-TODAY(),"0")&amp;"日")))))</f>
        <v/>
      </c>
      <c r="R46" s="25"/>
      <c r="T46" s="2" t="str">
        <f aca="false">IFERROR(VLOOKUP(VLOOKUP($C46,外注先台帳!$B$7:$U$56,17,0),マスタ!$E$4:$F$7,2,0),"")</f>
        <v/>
      </c>
      <c r="U46" s="2" t="str">
        <f aca="false">IFERROR(VLOOKUP(VLOOKUP($C46,外注先台帳!$B$7:$U$56,18,0),マスタ!$H$4:$J$9,2,0),"")</f>
        <v/>
      </c>
      <c r="V46" s="2" t="str">
        <f aca="false">IFERROR(VLOOKUP(VLOOKUP($C46,外注先台帳!$B$7:$U$56,18,0),マスタ!$H$4:$J$9,3,0),"")</f>
        <v/>
      </c>
    </row>
    <row r="47" customFormat="false" ht="15" hidden="false" customHeight="false" outlineLevel="0" collapsed="false">
      <c r="A47" s="19" t="str">
        <f aca="false">IF($B47="","",COUNTA($B$7:$B47))</f>
        <v/>
      </c>
      <c r="B47" s="20"/>
      <c r="C47" s="20"/>
      <c r="D47" s="20"/>
      <c r="E47" s="22"/>
      <c r="F47" s="33"/>
      <c r="G47" s="22"/>
      <c r="H47" s="22"/>
      <c r="I47" s="34"/>
      <c r="J47" s="35" t="str">
        <f aca="false">IF(OR($F47="",$I47=""),"",ROUND($F47*$I47,0))</f>
        <v/>
      </c>
      <c r="K47" s="22"/>
      <c r="L47" s="33"/>
      <c r="M47" s="36" t="str">
        <f aca="false">IF(OR($C47="",$K47="",NOT(ISNUMBER($U47))),"",IF($V47=0,EOMONTH($K47,$U47+IF(AND(ISNUMBER($T47),$T47&lt;&gt;0,DAY($K47)&gt;$T47),1,0)),EOMONTH($K47,$U47+IF(AND(ISNUMBER($T47),$T47&lt;&gt;0,DAY($K47)&gt;$T47),1,0)-1)+$V47))</f>
        <v/>
      </c>
      <c r="N47" s="33"/>
      <c r="O47" s="35" t="str">
        <f aca="false">IF($L47="","",$L47-IF($N47="",0,$N47))</f>
        <v/>
      </c>
      <c r="P47" s="21"/>
      <c r="Q47" s="24" t="str">
        <f aca="true">IF($B47="","",IF(AND($L47&lt;&gt;"",$N47&lt;&gt;"",$N47&gt;=$L47),"支払済み",IF($L47="","請求前",IF($M47="","支払予定日 未定",IF(TODAY()&gt;$M47,"支払予定日 超過 "&amp;TEXT(TODAY()-$M47,"0")&amp;"日","支払まで "&amp;TEXT($M47-TODAY(),"0")&amp;"日")))))</f>
        <v/>
      </c>
      <c r="R47" s="25"/>
      <c r="T47" s="2" t="str">
        <f aca="false">IFERROR(VLOOKUP(VLOOKUP($C47,外注先台帳!$B$7:$U$56,17,0),マスタ!$E$4:$F$7,2,0),"")</f>
        <v/>
      </c>
      <c r="U47" s="2" t="str">
        <f aca="false">IFERROR(VLOOKUP(VLOOKUP($C47,外注先台帳!$B$7:$U$56,18,0),マスタ!$H$4:$J$9,2,0),"")</f>
        <v/>
      </c>
      <c r="V47" s="2" t="str">
        <f aca="false">IFERROR(VLOOKUP(VLOOKUP($C47,外注先台帳!$B$7:$U$56,18,0),マスタ!$H$4:$J$9,3,0),"")</f>
        <v/>
      </c>
    </row>
    <row r="48" customFormat="false" ht="15" hidden="false" customHeight="false" outlineLevel="0" collapsed="false">
      <c r="A48" s="19" t="str">
        <f aca="false">IF($B48="","",COUNTA($B$7:$B48))</f>
        <v/>
      </c>
      <c r="B48" s="20"/>
      <c r="C48" s="20"/>
      <c r="D48" s="20"/>
      <c r="E48" s="22"/>
      <c r="F48" s="33"/>
      <c r="G48" s="22"/>
      <c r="H48" s="22"/>
      <c r="I48" s="34"/>
      <c r="J48" s="35" t="str">
        <f aca="false">IF(OR($F48="",$I48=""),"",ROUND($F48*$I48,0))</f>
        <v/>
      </c>
      <c r="K48" s="22"/>
      <c r="L48" s="33"/>
      <c r="M48" s="36" t="str">
        <f aca="false">IF(OR($C48="",$K48="",NOT(ISNUMBER($U48))),"",IF($V48=0,EOMONTH($K48,$U48+IF(AND(ISNUMBER($T48),$T48&lt;&gt;0,DAY($K48)&gt;$T48),1,0)),EOMONTH($K48,$U48+IF(AND(ISNUMBER($T48),$T48&lt;&gt;0,DAY($K48)&gt;$T48),1,0)-1)+$V48))</f>
        <v/>
      </c>
      <c r="N48" s="33"/>
      <c r="O48" s="35" t="str">
        <f aca="false">IF($L48="","",$L48-IF($N48="",0,$N48))</f>
        <v/>
      </c>
      <c r="P48" s="21"/>
      <c r="Q48" s="24" t="str">
        <f aca="true">IF($B48="","",IF(AND($L48&lt;&gt;"",$N48&lt;&gt;"",$N48&gt;=$L48),"支払済み",IF($L48="","請求前",IF($M48="","支払予定日 未定",IF(TODAY()&gt;$M48,"支払予定日 超過 "&amp;TEXT(TODAY()-$M48,"0")&amp;"日","支払まで "&amp;TEXT($M48-TODAY(),"0")&amp;"日")))))</f>
        <v/>
      </c>
      <c r="R48" s="25"/>
      <c r="T48" s="2" t="str">
        <f aca="false">IFERROR(VLOOKUP(VLOOKUP($C48,外注先台帳!$B$7:$U$56,17,0),マスタ!$E$4:$F$7,2,0),"")</f>
        <v/>
      </c>
      <c r="U48" s="2" t="str">
        <f aca="false">IFERROR(VLOOKUP(VLOOKUP($C48,外注先台帳!$B$7:$U$56,18,0),マスタ!$H$4:$J$9,2,0),"")</f>
        <v/>
      </c>
      <c r="V48" s="2" t="str">
        <f aca="false">IFERROR(VLOOKUP(VLOOKUP($C48,外注先台帳!$B$7:$U$56,18,0),マスタ!$H$4:$J$9,3,0),"")</f>
        <v/>
      </c>
    </row>
    <row r="49" customFormat="false" ht="15" hidden="false" customHeight="false" outlineLevel="0" collapsed="false">
      <c r="A49" s="19" t="str">
        <f aca="false">IF($B49="","",COUNTA($B$7:$B49))</f>
        <v/>
      </c>
      <c r="B49" s="20"/>
      <c r="C49" s="20"/>
      <c r="D49" s="20"/>
      <c r="E49" s="22"/>
      <c r="F49" s="33"/>
      <c r="G49" s="22"/>
      <c r="H49" s="22"/>
      <c r="I49" s="34"/>
      <c r="J49" s="35" t="str">
        <f aca="false">IF(OR($F49="",$I49=""),"",ROUND($F49*$I49,0))</f>
        <v/>
      </c>
      <c r="K49" s="22"/>
      <c r="L49" s="33"/>
      <c r="M49" s="36" t="str">
        <f aca="false">IF(OR($C49="",$K49="",NOT(ISNUMBER($U49))),"",IF($V49=0,EOMONTH($K49,$U49+IF(AND(ISNUMBER($T49),$T49&lt;&gt;0,DAY($K49)&gt;$T49),1,0)),EOMONTH($K49,$U49+IF(AND(ISNUMBER($T49),$T49&lt;&gt;0,DAY($K49)&gt;$T49),1,0)-1)+$V49))</f>
        <v/>
      </c>
      <c r="N49" s="33"/>
      <c r="O49" s="35" t="str">
        <f aca="false">IF($L49="","",$L49-IF($N49="",0,$N49))</f>
        <v/>
      </c>
      <c r="P49" s="21"/>
      <c r="Q49" s="24" t="str">
        <f aca="true">IF($B49="","",IF(AND($L49&lt;&gt;"",$N49&lt;&gt;"",$N49&gt;=$L49),"支払済み",IF($L49="","請求前",IF($M49="","支払予定日 未定",IF(TODAY()&gt;$M49,"支払予定日 超過 "&amp;TEXT(TODAY()-$M49,"0")&amp;"日","支払まで "&amp;TEXT($M49-TODAY(),"0")&amp;"日")))))</f>
        <v/>
      </c>
      <c r="R49" s="25"/>
      <c r="T49" s="2" t="str">
        <f aca="false">IFERROR(VLOOKUP(VLOOKUP($C49,外注先台帳!$B$7:$U$56,17,0),マスタ!$E$4:$F$7,2,0),"")</f>
        <v/>
      </c>
      <c r="U49" s="2" t="str">
        <f aca="false">IFERROR(VLOOKUP(VLOOKUP($C49,外注先台帳!$B$7:$U$56,18,0),マスタ!$H$4:$J$9,2,0),"")</f>
        <v/>
      </c>
      <c r="V49" s="2" t="str">
        <f aca="false">IFERROR(VLOOKUP(VLOOKUP($C49,外注先台帳!$B$7:$U$56,18,0),マスタ!$H$4:$J$9,3,0),"")</f>
        <v/>
      </c>
    </row>
    <row r="50" customFormat="false" ht="15" hidden="false" customHeight="false" outlineLevel="0" collapsed="false">
      <c r="A50" s="19" t="str">
        <f aca="false">IF($B50="","",COUNTA($B$7:$B50))</f>
        <v/>
      </c>
      <c r="B50" s="20"/>
      <c r="C50" s="20"/>
      <c r="D50" s="20"/>
      <c r="E50" s="22"/>
      <c r="F50" s="33"/>
      <c r="G50" s="22"/>
      <c r="H50" s="22"/>
      <c r="I50" s="34"/>
      <c r="J50" s="35" t="str">
        <f aca="false">IF(OR($F50="",$I50=""),"",ROUND($F50*$I50,0))</f>
        <v/>
      </c>
      <c r="K50" s="22"/>
      <c r="L50" s="33"/>
      <c r="M50" s="36" t="str">
        <f aca="false">IF(OR($C50="",$K50="",NOT(ISNUMBER($U50))),"",IF($V50=0,EOMONTH($K50,$U50+IF(AND(ISNUMBER($T50),$T50&lt;&gt;0,DAY($K50)&gt;$T50),1,0)),EOMONTH($K50,$U50+IF(AND(ISNUMBER($T50),$T50&lt;&gt;0,DAY($K50)&gt;$T50),1,0)-1)+$V50))</f>
        <v/>
      </c>
      <c r="N50" s="33"/>
      <c r="O50" s="35" t="str">
        <f aca="false">IF($L50="","",$L50-IF($N50="",0,$N50))</f>
        <v/>
      </c>
      <c r="P50" s="21"/>
      <c r="Q50" s="24" t="str">
        <f aca="true">IF($B50="","",IF(AND($L50&lt;&gt;"",$N50&lt;&gt;"",$N50&gt;=$L50),"支払済み",IF($L50="","請求前",IF($M50="","支払予定日 未定",IF(TODAY()&gt;$M50,"支払予定日 超過 "&amp;TEXT(TODAY()-$M50,"0")&amp;"日","支払まで "&amp;TEXT($M50-TODAY(),"0")&amp;"日")))))</f>
        <v/>
      </c>
      <c r="R50" s="25"/>
      <c r="T50" s="2" t="str">
        <f aca="false">IFERROR(VLOOKUP(VLOOKUP($C50,外注先台帳!$B$7:$U$56,17,0),マスタ!$E$4:$F$7,2,0),"")</f>
        <v/>
      </c>
      <c r="U50" s="2" t="str">
        <f aca="false">IFERROR(VLOOKUP(VLOOKUP($C50,外注先台帳!$B$7:$U$56,18,0),マスタ!$H$4:$J$9,2,0),"")</f>
        <v/>
      </c>
      <c r="V50" s="2" t="str">
        <f aca="false">IFERROR(VLOOKUP(VLOOKUP($C50,外注先台帳!$B$7:$U$56,18,0),マスタ!$H$4:$J$9,3,0),"")</f>
        <v/>
      </c>
    </row>
    <row r="51" customFormat="false" ht="15" hidden="false" customHeight="false" outlineLevel="0" collapsed="false">
      <c r="A51" s="19" t="str">
        <f aca="false">IF($B51="","",COUNTA($B$7:$B51))</f>
        <v/>
      </c>
      <c r="B51" s="20"/>
      <c r="C51" s="20"/>
      <c r="D51" s="20"/>
      <c r="E51" s="22"/>
      <c r="F51" s="33"/>
      <c r="G51" s="22"/>
      <c r="H51" s="22"/>
      <c r="I51" s="34"/>
      <c r="J51" s="35" t="str">
        <f aca="false">IF(OR($F51="",$I51=""),"",ROUND($F51*$I51,0))</f>
        <v/>
      </c>
      <c r="K51" s="22"/>
      <c r="L51" s="33"/>
      <c r="M51" s="36" t="str">
        <f aca="false">IF(OR($C51="",$K51="",NOT(ISNUMBER($U51))),"",IF($V51=0,EOMONTH($K51,$U51+IF(AND(ISNUMBER($T51),$T51&lt;&gt;0,DAY($K51)&gt;$T51),1,0)),EOMONTH($K51,$U51+IF(AND(ISNUMBER($T51),$T51&lt;&gt;0,DAY($K51)&gt;$T51),1,0)-1)+$V51))</f>
        <v/>
      </c>
      <c r="N51" s="33"/>
      <c r="O51" s="35" t="str">
        <f aca="false">IF($L51="","",$L51-IF($N51="",0,$N51))</f>
        <v/>
      </c>
      <c r="P51" s="21"/>
      <c r="Q51" s="24" t="str">
        <f aca="true">IF($B51="","",IF(AND($L51&lt;&gt;"",$N51&lt;&gt;"",$N51&gt;=$L51),"支払済み",IF($L51="","請求前",IF($M51="","支払予定日 未定",IF(TODAY()&gt;$M51,"支払予定日 超過 "&amp;TEXT(TODAY()-$M51,"0")&amp;"日","支払まで "&amp;TEXT($M51-TODAY(),"0")&amp;"日")))))</f>
        <v/>
      </c>
      <c r="R51" s="25"/>
      <c r="T51" s="2" t="str">
        <f aca="false">IFERROR(VLOOKUP(VLOOKUP($C51,外注先台帳!$B$7:$U$56,17,0),マスタ!$E$4:$F$7,2,0),"")</f>
        <v/>
      </c>
      <c r="U51" s="2" t="str">
        <f aca="false">IFERROR(VLOOKUP(VLOOKUP($C51,外注先台帳!$B$7:$U$56,18,0),マスタ!$H$4:$J$9,2,0),"")</f>
        <v/>
      </c>
      <c r="V51" s="2" t="str">
        <f aca="false">IFERROR(VLOOKUP(VLOOKUP($C51,外注先台帳!$B$7:$U$56,18,0),マスタ!$H$4:$J$9,3,0),"")</f>
        <v/>
      </c>
    </row>
    <row r="52" customFormat="false" ht="15" hidden="false" customHeight="false" outlineLevel="0" collapsed="false">
      <c r="A52" s="19" t="str">
        <f aca="false">IF($B52="","",COUNTA($B$7:$B52))</f>
        <v/>
      </c>
      <c r="B52" s="20"/>
      <c r="C52" s="20"/>
      <c r="D52" s="20"/>
      <c r="E52" s="22"/>
      <c r="F52" s="33"/>
      <c r="G52" s="22"/>
      <c r="H52" s="22"/>
      <c r="I52" s="34"/>
      <c r="J52" s="35" t="str">
        <f aca="false">IF(OR($F52="",$I52=""),"",ROUND($F52*$I52,0))</f>
        <v/>
      </c>
      <c r="K52" s="22"/>
      <c r="L52" s="33"/>
      <c r="M52" s="36" t="str">
        <f aca="false">IF(OR($C52="",$K52="",NOT(ISNUMBER($U52))),"",IF($V52=0,EOMONTH($K52,$U52+IF(AND(ISNUMBER($T52),$T52&lt;&gt;0,DAY($K52)&gt;$T52),1,0)),EOMONTH($K52,$U52+IF(AND(ISNUMBER($T52),$T52&lt;&gt;0,DAY($K52)&gt;$T52),1,0)-1)+$V52))</f>
        <v/>
      </c>
      <c r="N52" s="33"/>
      <c r="O52" s="35" t="str">
        <f aca="false">IF($L52="","",$L52-IF($N52="",0,$N52))</f>
        <v/>
      </c>
      <c r="P52" s="21"/>
      <c r="Q52" s="24" t="str">
        <f aca="true">IF($B52="","",IF(AND($L52&lt;&gt;"",$N52&lt;&gt;"",$N52&gt;=$L52),"支払済み",IF($L52="","請求前",IF($M52="","支払予定日 未定",IF(TODAY()&gt;$M52,"支払予定日 超過 "&amp;TEXT(TODAY()-$M52,"0")&amp;"日","支払まで "&amp;TEXT($M52-TODAY(),"0")&amp;"日")))))</f>
        <v/>
      </c>
      <c r="R52" s="25"/>
      <c r="T52" s="2" t="str">
        <f aca="false">IFERROR(VLOOKUP(VLOOKUP($C52,外注先台帳!$B$7:$U$56,17,0),マスタ!$E$4:$F$7,2,0),"")</f>
        <v/>
      </c>
      <c r="U52" s="2" t="str">
        <f aca="false">IFERROR(VLOOKUP(VLOOKUP($C52,外注先台帳!$B$7:$U$56,18,0),マスタ!$H$4:$J$9,2,0),"")</f>
        <v/>
      </c>
      <c r="V52" s="2" t="str">
        <f aca="false">IFERROR(VLOOKUP(VLOOKUP($C52,外注先台帳!$B$7:$U$56,18,0),マスタ!$H$4:$J$9,3,0),"")</f>
        <v/>
      </c>
    </row>
    <row r="53" customFormat="false" ht="15" hidden="false" customHeight="false" outlineLevel="0" collapsed="false">
      <c r="A53" s="19" t="str">
        <f aca="false">IF($B53="","",COUNTA($B$7:$B53))</f>
        <v/>
      </c>
      <c r="B53" s="20"/>
      <c r="C53" s="20"/>
      <c r="D53" s="20"/>
      <c r="E53" s="22"/>
      <c r="F53" s="33"/>
      <c r="G53" s="22"/>
      <c r="H53" s="22"/>
      <c r="I53" s="34"/>
      <c r="J53" s="35" t="str">
        <f aca="false">IF(OR($F53="",$I53=""),"",ROUND($F53*$I53,0))</f>
        <v/>
      </c>
      <c r="K53" s="22"/>
      <c r="L53" s="33"/>
      <c r="M53" s="36" t="str">
        <f aca="false">IF(OR($C53="",$K53="",NOT(ISNUMBER($U53))),"",IF($V53=0,EOMONTH($K53,$U53+IF(AND(ISNUMBER($T53),$T53&lt;&gt;0,DAY($K53)&gt;$T53),1,0)),EOMONTH($K53,$U53+IF(AND(ISNUMBER($T53),$T53&lt;&gt;0,DAY($K53)&gt;$T53),1,0)-1)+$V53))</f>
        <v/>
      </c>
      <c r="N53" s="33"/>
      <c r="O53" s="35" t="str">
        <f aca="false">IF($L53="","",$L53-IF($N53="",0,$N53))</f>
        <v/>
      </c>
      <c r="P53" s="21"/>
      <c r="Q53" s="24" t="str">
        <f aca="true">IF($B53="","",IF(AND($L53&lt;&gt;"",$N53&lt;&gt;"",$N53&gt;=$L53),"支払済み",IF($L53="","請求前",IF($M53="","支払予定日 未定",IF(TODAY()&gt;$M53,"支払予定日 超過 "&amp;TEXT(TODAY()-$M53,"0")&amp;"日","支払まで "&amp;TEXT($M53-TODAY(),"0")&amp;"日")))))</f>
        <v/>
      </c>
      <c r="R53" s="25"/>
      <c r="T53" s="2" t="str">
        <f aca="false">IFERROR(VLOOKUP(VLOOKUP($C53,外注先台帳!$B$7:$U$56,17,0),マスタ!$E$4:$F$7,2,0),"")</f>
        <v/>
      </c>
      <c r="U53" s="2" t="str">
        <f aca="false">IFERROR(VLOOKUP(VLOOKUP($C53,外注先台帳!$B$7:$U$56,18,0),マスタ!$H$4:$J$9,2,0),"")</f>
        <v/>
      </c>
      <c r="V53" s="2" t="str">
        <f aca="false">IFERROR(VLOOKUP(VLOOKUP($C53,外注先台帳!$B$7:$U$56,18,0),マスタ!$H$4:$J$9,3,0),"")</f>
        <v/>
      </c>
    </row>
    <row r="54" customFormat="false" ht="15" hidden="false" customHeight="false" outlineLevel="0" collapsed="false">
      <c r="A54" s="19" t="str">
        <f aca="false">IF($B54="","",COUNTA($B$7:$B54))</f>
        <v/>
      </c>
      <c r="B54" s="20"/>
      <c r="C54" s="20"/>
      <c r="D54" s="20"/>
      <c r="E54" s="22"/>
      <c r="F54" s="33"/>
      <c r="G54" s="22"/>
      <c r="H54" s="22"/>
      <c r="I54" s="34"/>
      <c r="J54" s="35" t="str">
        <f aca="false">IF(OR($F54="",$I54=""),"",ROUND($F54*$I54,0))</f>
        <v/>
      </c>
      <c r="K54" s="22"/>
      <c r="L54" s="33"/>
      <c r="M54" s="36" t="str">
        <f aca="false">IF(OR($C54="",$K54="",NOT(ISNUMBER($U54))),"",IF($V54=0,EOMONTH($K54,$U54+IF(AND(ISNUMBER($T54),$T54&lt;&gt;0,DAY($K54)&gt;$T54),1,0)),EOMONTH($K54,$U54+IF(AND(ISNUMBER($T54),$T54&lt;&gt;0,DAY($K54)&gt;$T54),1,0)-1)+$V54))</f>
        <v/>
      </c>
      <c r="N54" s="33"/>
      <c r="O54" s="35" t="str">
        <f aca="false">IF($L54="","",$L54-IF($N54="",0,$N54))</f>
        <v/>
      </c>
      <c r="P54" s="21"/>
      <c r="Q54" s="24" t="str">
        <f aca="true">IF($B54="","",IF(AND($L54&lt;&gt;"",$N54&lt;&gt;"",$N54&gt;=$L54),"支払済み",IF($L54="","請求前",IF($M54="","支払予定日 未定",IF(TODAY()&gt;$M54,"支払予定日 超過 "&amp;TEXT(TODAY()-$M54,"0")&amp;"日","支払まで "&amp;TEXT($M54-TODAY(),"0")&amp;"日")))))</f>
        <v/>
      </c>
      <c r="R54" s="25"/>
      <c r="T54" s="2" t="str">
        <f aca="false">IFERROR(VLOOKUP(VLOOKUP($C54,外注先台帳!$B$7:$U$56,17,0),マスタ!$E$4:$F$7,2,0),"")</f>
        <v/>
      </c>
      <c r="U54" s="2" t="str">
        <f aca="false">IFERROR(VLOOKUP(VLOOKUP($C54,外注先台帳!$B$7:$U$56,18,0),マスタ!$H$4:$J$9,2,0),"")</f>
        <v/>
      </c>
      <c r="V54" s="2" t="str">
        <f aca="false">IFERROR(VLOOKUP(VLOOKUP($C54,外注先台帳!$B$7:$U$56,18,0),マスタ!$H$4:$J$9,3,0),"")</f>
        <v/>
      </c>
    </row>
    <row r="55" customFormat="false" ht="15" hidden="false" customHeight="false" outlineLevel="0" collapsed="false">
      <c r="A55" s="19" t="str">
        <f aca="false">IF($B55="","",COUNTA($B$7:$B55))</f>
        <v/>
      </c>
      <c r="B55" s="20"/>
      <c r="C55" s="20"/>
      <c r="D55" s="20"/>
      <c r="E55" s="22"/>
      <c r="F55" s="33"/>
      <c r="G55" s="22"/>
      <c r="H55" s="22"/>
      <c r="I55" s="34"/>
      <c r="J55" s="35" t="str">
        <f aca="false">IF(OR($F55="",$I55=""),"",ROUND($F55*$I55,0))</f>
        <v/>
      </c>
      <c r="K55" s="22"/>
      <c r="L55" s="33"/>
      <c r="M55" s="36" t="str">
        <f aca="false">IF(OR($C55="",$K55="",NOT(ISNUMBER($U55))),"",IF($V55=0,EOMONTH($K55,$U55+IF(AND(ISNUMBER($T55),$T55&lt;&gt;0,DAY($K55)&gt;$T55),1,0)),EOMONTH($K55,$U55+IF(AND(ISNUMBER($T55),$T55&lt;&gt;0,DAY($K55)&gt;$T55),1,0)-1)+$V55))</f>
        <v/>
      </c>
      <c r="N55" s="33"/>
      <c r="O55" s="35" t="str">
        <f aca="false">IF($L55="","",$L55-IF($N55="",0,$N55))</f>
        <v/>
      </c>
      <c r="P55" s="21"/>
      <c r="Q55" s="24" t="str">
        <f aca="true">IF($B55="","",IF(AND($L55&lt;&gt;"",$N55&lt;&gt;"",$N55&gt;=$L55),"支払済み",IF($L55="","請求前",IF($M55="","支払予定日 未定",IF(TODAY()&gt;$M55,"支払予定日 超過 "&amp;TEXT(TODAY()-$M55,"0")&amp;"日","支払まで "&amp;TEXT($M55-TODAY(),"0")&amp;"日")))))</f>
        <v/>
      </c>
      <c r="R55" s="25"/>
      <c r="T55" s="2" t="str">
        <f aca="false">IFERROR(VLOOKUP(VLOOKUP($C55,外注先台帳!$B$7:$U$56,17,0),マスタ!$E$4:$F$7,2,0),"")</f>
        <v/>
      </c>
      <c r="U55" s="2" t="str">
        <f aca="false">IFERROR(VLOOKUP(VLOOKUP($C55,外注先台帳!$B$7:$U$56,18,0),マスタ!$H$4:$J$9,2,0),"")</f>
        <v/>
      </c>
      <c r="V55" s="2" t="str">
        <f aca="false">IFERROR(VLOOKUP(VLOOKUP($C55,外注先台帳!$B$7:$U$56,18,0),マスタ!$H$4:$J$9,3,0),"")</f>
        <v/>
      </c>
    </row>
    <row r="56" customFormat="false" ht="15" hidden="false" customHeight="false" outlineLevel="0" collapsed="false">
      <c r="A56" s="19" t="str">
        <f aca="false">IF($B56="","",COUNTA($B$7:$B56))</f>
        <v/>
      </c>
      <c r="B56" s="20"/>
      <c r="C56" s="20"/>
      <c r="D56" s="20"/>
      <c r="E56" s="22"/>
      <c r="F56" s="33"/>
      <c r="G56" s="22"/>
      <c r="H56" s="22"/>
      <c r="I56" s="34"/>
      <c r="J56" s="35" t="str">
        <f aca="false">IF(OR($F56="",$I56=""),"",ROUND($F56*$I56,0))</f>
        <v/>
      </c>
      <c r="K56" s="22"/>
      <c r="L56" s="33"/>
      <c r="M56" s="36" t="str">
        <f aca="false">IF(OR($C56="",$K56="",NOT(ISNUMBER($U56))),"",IF($V56=0,EOMONTH($K56,$U56+IF(AND(ISNUMBER($T56),$T56&lt;&gt;0,DAY($K56)&gt;$T56),1,0)),EOMONTH($K56,$U56+IF(AND(ISNUMBER($T56),$T56&lt;&gt;0,DAY($K56)&gt;$T56),1,0)-1)+$V56))</f>
        <v/>
      </c>
      <c r="N56" s="33"/>
      <c r="O56" s="35" t="str">
        <f aca="false">IF($L56="","",$L56-IF($N56="",0,$N56))</f>
        <v/>
      </c>
      <c r="P56" s="21"/>
      <c r="Q56" s="24" t="str">
        <f aca="true">IF($B56="","",IF(AND($L56&lt;&gt;"",$N56&lt;&gt;"",$N56&gt;=$L56),"支払済み",IF($L56="","請求前",IF($M56="","支払予定日 未定",IF(TODAY()&gt;$M56,"支払予定日 超過 "&amp;TEXT(TODAY()-$M56,"0")&amp;"日","支払まで "&amp;TEXT($M56-TODAY(),"0")&amp;"日")))))</f>
        <v/>
      </c>
      <c r="R56" s="25"/>
      <c r="T56" s="2" t="str">
        <f aca="false">IFERROR(VLOOKUP(VLOOKUP($C56,外注先台帳!$B$7:$U$56,17,0),マスタ!$E$4:$F$7,2,0),"")</f>
        <v/>
      </c>
      <c r="U56" s="2" t="str">
        <f aca="false">IFERROR(VLOOKUP(VLOOKUP($C56,外注先台帳!$B$7:$U$56,18,0),マスタ!$H$4:$J$9,2,0),"")</f>
        <v/>
      </c>
      <c r="V56" s="2" t="str">
        <f aca="false">IFERROR(VLOOKUP(VLOOKUP($C56,外注先台帳!$B$7:$U$56,18,0),マスタ!$H$4:$J$9,3,0),"")</f>
        <v/>
      </c>
    </row>
    <row r="57" customFormat="false" ht="15" hidden="false" customHeight="false" outlineLevel="0" collapsed="false">
      <c r="A57" s="19" t="str">
        <f aca="false">IF($B57="","",COUNTA($B$7:$B57))</f>
        <v/>
      </c>
      <c r="B57" s="20"/>
      <c r="C57" s="20"/>
      <c r="D57" s="20"/>
      <c r="E57" s="22"/>
      <c r="F57" s="33"/>
      <c r="G57" s="22"/>
      <c r="H57" s="22"/>
      <c r="I57" s="34"/>
      <c r="J57" s="35" t="str">
        <f aca="false">IF(OR($F57="",$I57=""),"",ROUND($F57*$I57,0))</f>
        <v/>
      </c>
      <c r="K57" s="22"/>
      <c r="L57" s="33"/>
      <c r="M57" s="36" t="str">
        <f aca="false">IF(OR($C57="",$K57="",NOT(ISNUMBER($U57))),"",IF($V57=0,EOMONTH($K57,$U57+IF(AND(ISNUMBER($T57),$T57&lt;&gt;0,DAY($K57)&gt;$T57),1,0)),EOMONTH($K57,$U57+IF(AND(ISNUMBER($T57),$T57&lt;&gt;0,DAY($K57)&gt;$T57),1,0)-1)+$V57))</f>
        <v/>
      </c>
      <c r="N57" s="33"/>
      <c r="O57" s="35" t="str">
        <f aca="false">IF($L57="","",$L57-IF($N57="",0,$N57))</f>
        <v/>
      </c>
      <c r="P57" s="21"/>
      <c r="Q57" s="24" t="str">
        <f aca="true">IF($B57="","",IF(AND($L57&lt;&gt;"",$N57&lt;&gt;"",$N57&gt;=$L57),"支払済み",IF($L57="","請求前",IF($M57="","支払予定日 未定",IF(TODAY()&gt;$M57,"支払予定日 超過 "&amp;TEXT(TODAY()-$M57,"0")&amp;"日","支払まで "&amp;TEXT($M57-TODAY(),"0")&amp;"日")))))</f>
        <v/>
      </c>
      <c r="R57" s="25"/>
      <c r="T57" s="2" t="str">
        <f aca="false">IFERROR(VLOOKUP(VLOOKUP($C57,外注先台帳!$B$7:$U$56,17,0),マスタ!$E$4:$F$7,2,0),"")</f>
        <v/>
      </c>
      <c r="U57" s="2" t="str">
        <f aca="false">IFERROR(VLOOKUP(VLOOKUP($C57,外注先台帳!$B$7:$U$56,18,0),マスタ!$H$4:$J$9,2,0),"")</f>
        <v/>
      </c>
      <c r="V57" s="2" t="str">
        <f aca="false">IFERROR(VLOOKUP(VLOOKUP($C57,外注先台帳!$B$7:$U$56,18,0),マスタ!$H$4:$J$9,3,0),"")</f>
        <v/>
      </c>
    </row>
    <row r="58" customFormat="false" ht="15" hidden="false" customHeight="false" outlineLevel="0" collapsed="false">
      <c r="A58" s="19" t="str">
        <f aca="false">IF($B58="","",COUNTA($B$7:$B58))</f>
        <v/>
      </c>
      <c r="B58" s="20"/>
      <c r="C58" s="20"/>
      <c r="D58" s="20"/>
      <c r="E58" s="22"/>
      <c r="F58" s="33"/>
      <c r="G58" s="22"/>
      <c r="H58" s="22"/>
      <c r="I58" s="34"/>
      <c r="J58" s="35" t="str">
        <f aca="false">IF(OR($F58="",$I58=""),"",ROUND($F58*$I58,0))</f>
        <v/>
      </c>
      <c r="K58" s="22"/>
      <c r="L58" s="33"/>
      <c r="M58" s="36" t="str">
        <f aca="false">IF(OR($C58="",$K58="",NOT(ISNUMBER($U58))),"",IF($V58=0,EOMONTH($K58,$U58+IF(AND(ISNUMBER($T58),$T58&lt;&gt;0,DAY($K58)&gt;$T58),1,0)),EOMONTH($K58,$U58+IF(AND(ISNUMBER($T58),$T58&lt;&gt;0,DAY($K58)&gt;$T58),1,0)-1)+$V58))</f>
        <v/>
      </c>
      <c r="N58" s="33"/>
      <c r="O58" s="35" t="str">
        <f aca="false">IF($L58="","",$L58-IF($N58="",0,$N58))</f>
        <v/>
      </c>
      <c r="P58" s="21"/>
      <c r="Q58" s="24" t="str">
        <f aca="true">IF($B58="","",IF(AND($L58&lt;&gt;"",$N58&lt;&gt;"",$N58&gt;=$L58),"支払済み",IF($L58="","請求前",IF($M58="","支払予定日 未定",IF(TODAY()&gt;$M58,"支払予定日 超過 "&amp;TEXT(TODAY()-$M58,"0")&amp;"日","支払まで "&amp;TEXT($M58-TODAY(),"0")&amp;"日")))))</f>
        <v/>
      </c>
      <c r="R58" s="25"/>
      <c r="T58" s="2" t="str">
        <f aca="false">IFERROR(VLOOKUP(VLOOKUP($C58,外注先台帳!$B$7:$U$56,17,0),マスタ!$E$4:$F$7,2,0),"")</f>
        <v/>
      </c>
      <c r="U58" s="2" t="str">
        <f aca="false">IFERROR(VLOOKUP(VLOOKUP($C58,外注先台帳!$B$7:$U$56,18,0),マスタ!$H$4:$J$9,2,0),"")</f>
        <v/>
      </c>
      <c r="V58" s="2" t="str">
        <f aca="false">IFERROR(VLOOKUP(VLOOKUP($C58,外注先台帳!$B$7:$U$56,18,0),マスタ!$H$4:$J$9,3,0),"")</f>
        <v/>
      </c>
    </row>
    <row r="59" customFormat="false" ht="15" hidden="false" customHeight="false" outlineLevel="0" collapsed="false">
      <c r="A59" s="19" t="str">
        <f aca="false">IF($B59="","",COUNTA($B$7:$B59))</f>
        <v/>
      </c>
      <c r="B59" s="20"/>
      <c r="C59" s="20"/>
      <c r="D59" s="20"/>
      <c r="E59" s="22"/>
      <c r="F59" s="33"/>
      <c r="G59" s="22"/>
      <c r="H59" s="22"/>
      <c r="I59" s="34"/>
      <c r="J59" s="35" t="str">
        <f aca="false">IF(OR($F59="",$I59=""),"",ROUND($F59*$I59,0))</f>
        <v/>
      </c>
      <c r="K59" s="22"/>
      <c r="L59" s="33"/>
      <c r="M59" s="36" t="str">
        <f aca="false">IF(OR($C59="",$K59="",NOT(ISNUMBER($U59))),"",IF($V59=0,EOMONTH($K59,$U59+IF(AND(ISNUMBER($T59),$T59&lt;&gt;0,DAY($K59)&gt;$T59),1,0)),EOMONTH($K59,$U59+IF(AND(ISNUMBER($T59),$T59&lt;&gt;0,DAY($K59)&gt;$T59),1,0)-1)+$V59))</f>
        <v/>
      </c>
      <c r="N59" s="33"/>
      <c r="O59" s="35" t="str">
        <f aca="false">IF($L59="","",$L59-IF($N59="",0,$N59))</f>
        <v/>
      </c>
      <c r="P59" s="21"/>
      <c r="Q59" s="24" t="str">
        <f aca="true">IF($B59="","",IF(AND($L59&lt;&gt;"",$N59&lt;&gt;"",$N59&gt;=$L59),"支払済み",IF($L59="","請求前",IF($M59="","支払予定日 未定",IF(TODAY()&gt;$M59,"支払予定日 超過 "&amp;TEXT(TODAY()-$M59,"0")&amp;"日","支払まで "&amp;TEXT($M59-TODAY(),"0")&amp;"日")))))</f>
        <v/>
      </c>
      <c r="R59" s="25"/>
      <c r="T59" s="2" t="str">
        <f aca="false">IFERROR(VLOOKUP(VLOOKUP($C59,外注先台帳!$B$7:$U$56,17,0),マスタ!$E$4:$F$7,2,0),"")</f>
        <v/>
      </c>
      <c r="U59" s="2" t="str">
        <f aca="false">IFERROR(VLOOKUP(VLOOKUP($C59,外注先台帳!$B$7:$U$56,18,0),マスタ!$H$4:$J$9,2,0),"")</f>
        <v/>
      </c>
      <c r="V59" s="2" t="str">
        <f aca="false">IFERROR(VLOOKUP(VLOOKUP($C59,外注先台帳!$B$7:$U$56,18,0),マスタ!$H$4:$J$9,3,0),"")</f>
        <v/>
      </c>
    </row>
    <row r="60" customFormat="false" ht="15" hidden="false" customHeight="false" outlineLevel="0" collapsed="false">
      <c r="A60" s="19" t="str">
        <f aca="false">IF($B60="","",COUNTA($B$7:$B60))</f>
        <v/>
      </c>
      <c r="B60" s="20"/>
      <c r="C60" s="20"/>
      <c r="D60" s="20"/>
      <c r="E60" s="22"/>
      <c r="F60" s="33"/>
      <c r="G60" s="22"/>
      <c r="H60" s="22"/>
      <c r="I60" s="34"/>
      <c r="J60" s="35" t="str">
        <f aca="false">IF(OR($F60="",$I60=""),"",ROUND($F60*$I60,0))</f>
        <v/>
      </c>
      <c r="K60" s="22"/>
      <c r="L60" s="33"/>
      <c r="M60" s="36" t="str">
        <f aca="false">IF(OR($C60="",$K60="",NOT(ISNUMBER($U60))),"",IF($V60=0,EOMONTH($K60,$U60+IF(AND(ISNUMBER($T60),$T60&lt;&gt;0,DAY($K60)&gt;$T60),1,0)),EOMONTH($K60,$U60+IF(AND(ISNUMBER($T60),$T60&lt;&gt;0,DAY($K60)&gt;$T60),1,0)-1)+$V60))</f>
        <v/>
      </c>
      <c r="N60" s="33"/>
      <c r="O60" s="35" t="str">
        <f aca="false">IF($L60="","",$L60-IF($N60="",0,$N60))</f>
        <v/>
      </c>
      <c r="P60" s="21"/>
      <c r="Q60" s="24" t="str">
        <f aca="true">IF($B60="","",IF(AND($L60&lt;&gt;"",$N60&lt;&gt;"",$N60&gt;=$L60),"支払済み",IF($L60="","請求前",IF($M60="","支払予定日 未定",IF(TODAY()&gt;$M60,"支払予定日 超過 "&amp;TEXT(TODAY()-$M60,"0")&amp;"日","支払まで "&amp;TEXT($M60-TODAY(),"0")&amp;"日")))))</f>
        <v/>
      </c>
      <c r="R60" s="25"/>
      <c r="T60" s="2" t="str">
        <f aca="false">IFERROR(VLOOKUP(VLOOKUP($C60,外注先台帳!$B$7:$U$56,17,0),マスタ!$E$4:$F$7,2,0),"")</f>
        <v/>
      </c>
      <c r="U60" s="2" t="str">
        <f aca="false">IFERROR(VLOOKUP(VLOOKUP($C60,外注先台帳!$B$7:$U$56,18,0),マスタ!$H$4:$J$9,2,0),"")</f>
        <v/>
      </c>
      <c r="V60" s="2" t="str">
        <f aca="false">IFERROR(VLOOKUP(VLOOKUP($C60,外注先台帳!$B$7:$U$56,18,0),マスタ!$H$4:$J$9,3,0),"")</f>
        <v/>
      </c>
    </row>
    <row r="61" customFormat="false" ht="15" hidden="false" customHeight="false" outlineLevel="0" collapsed="false">
      <c r="A61" s="19" t="str">
        <f aca="false">IF($B61="","",COUNTA($B$7:$B61))</f>
        <v/>
      </c>
      <c r="B61" s="20"/>
      <c r="C61" s="20"/>
      <c r="D61" s="20"/>
      <c r="E61" s="22"/>
      <c r="F61" s="33"/>
      <c r="G61" s="22"/>
      <c r="H61" s="22"/>
      <c r="I61" s="34"/>
      <c r="J61" s="35" t="str">
        <f aca="false">IF(OR($F61="",$I61=""),"",ROUND($F61*$I61,0))</f>
        <v/>
      </c>
      <c r="K61" s="22"/>
      <c r="L61" s="33"/>
      <c r="M61" s="36" t="str">
        <f aca="false">IF(OR($C61="",$K61="",NOT(ISNUMBER($U61))),"",IF($V61=0,EOMONTH($K61,$U61+IF(AND(ISNUMBER($T61),$T61&lt;&gt;0,DAY($K61)&gt;$T61),1,0)),EOMONTH($K61,$U61+IF(AND(ISNUMBER($T61),$T61&lt;&gt;0,DAY($K61)&gt;$T61),1,0)-1)+$V61))</f>
        <v/>
      </c>
      <c r="N61" s="33"/>
      <c r="O61" s="35" t="str">
        <f aca="false">IF($L61="","",$L61-IF($N61="",0,$N61))</f>
        <v/>
      </c>
      <c r="P61" s="21"/>
      <c r="Q61" s="24" t="str">
        <f aca="true">IF($B61="","",IF(AND($L61&lt;&gt;"",$N61&lt;&gt;"",$N61&gt;=$L61),"支払済み",IF($L61="","請求前",IF($M61="","支払予定日 未定",IF(TODAY()&gt;$M61,"支払予定日 超過 "&amp;TEXT(TODAY()-$M61,"0")&amp;"日","支払まで "&amp;TEXT($M61-TODAY(),"0")&amp;"日")))))</f>
        <v/>
      </c>
      <c r="R61" s="25"/>
      <c r="T61" s="2" t="str">
        <f aca="false">IFERROR(VLOOKUP(VLOOKUP($C61,外注先台帳!$B$7:$U$56,17,0),マスタ!$E$4:$F$7,2,0),"")</f>
        <v/>
      </c>
      <c r="U61" s="2" t="str">
        <f aca="false">IFERROR(VLOOKUP(VLOOKUP($C61,外注先台帳!$B$7:$U$56,18,0),マスタ!$H$4:$J$9,2,0),"")</f>
        <v/>
      </c>
      <c r="V61" s="2" t="str">
        <f aca="false">IFERROR(VLOOKUP(VLOOKUP($C61,外注先台帳!$B$7:$U$56,18,0),マスタ!$H$4:$J$9,3,0),"")</f>
        <v/>
      </c>
    </row>
    <row r="62" customFormat="false" ht="15" hidden="false" customHeight="false" outlineLevel="0" collapsed="false">
      <c r="A62" s="19" t="str">
        <f aca="false">IF($B62="","",COUNTA($B$7:$B62))</f>
        <v/>
      </c>
      <c r="B62" s="20"/>
      <c r="C62" s="20"/>
      <c r="D62" s="20"/>
      <c r="E62" s="22"/>
      <c r="F62" s="33"/>
      <c r="G62" s="22"/>
      <c r="H62" s="22"/>
      <c r="I62" s="34"/>
      <c r="J62" s="35" t="str">
        <f aca="false">IF(OR($F62="",$I62=""),"",ROUND($F62*$I62,0))</f>
        <v/>
      </c>
      <c r="K62" s="22"/>
      <c r="L62" s="33"/>
      <c r="M62" s="36" t="str">
        <f aca="false">IF(OR($C62="",$K62="",NOT(ISNUMBER($U62))),"",IF($V62=0,EOMONTH($K62,$U62+IF(AND(ISNUMBER($T62),$T62&lt;&gt;0,DAY($K62)&gt;$T62),1,0)),EOMONTH($K62,$U62+IF(AND(ISNUMBER($T62),$T62&lt;&gt;0,DAY($K62)&gt;$T62),1,0)-1)+$V62))</f>
        <v/>
      </c>
      <c r="N62" s="33"/>
      <c r="O62" s="35" t="str">
        <f aca="false">IF($L62="","",$L62-IF($N62="",0,$N62))</f>
        <v/>
      </c>
      <c r="P62" s="21"/>
      <c r="Q62" s="24" t="str">
        <f aca="true">IF($B62="","",IF(AND($L62&lt;&gt;"",$N62&lt;&gt;"",$N62&gt;=$L62),"支払済み",IF($L62="","請求前",IF($M62="","支払予定日 未定",IF(TODAY()&gt;$M62,"支払予定日 超過 "&amp;TEXT(TODAY()-$M62,"0")&amp;"日","支払まで "&amp;TEXT($M62-TODAY(),"0")&amp;"日")))))</f>
        <v/>
      </c>
      <c r="R62" s="25"/>
      <c r="T62" s="2" t="str">
        <f aca="false">IFERROR(VLOOKUP(VLOOKUP($C62,外注先台帳!$B$7:$U$56,17,0),マスタ!$E$4:$F$7,2,0),"")</f>
        <v/>
      </c>
      <c r="U62" s="2" t="str">
        <f aca="false">IFERROR(VLOOKUP(VLOOKUP($C62,外注先台帳!$B$7:$U$56,18,0),マスタ!$H$4:$J$9,2,0),"")</f>
        <v/>
      </c>
      <c r="V62" s="2" t="str">
        <f aca="false">IFERROR(VLOOKUP(VLOOKUP($C62,外注先台帳!$B$7:$U$56,18,0),マスタ!$H$4:$J$9,3,0),"")</f>
        <v/>
      </c>
    </row>
    <row r="63" customFormat="false" ht="15" hidden="false" customHeight="false" outlineLevel="0" collapsed="false">
      <c r="A63" s="19" t="str">
        <f aca="false">IF($B63="","",COUNTA($B$7:$B63))</f>
        <v/>
      </c>
      <c r="B63" s="20"/>
      <c r="C63" s="20"/>
      <c r="D63" s="20"/>
      <c r="E63" s="22"/>
      <c r="F63" s="33"/>
      <c r="G63" s="22"/>
      <c r="H63" s="22"/>
      <c r="I63" s="34"/>
      <c r="J63" s="35" t="str">
        <f aca="false">IF(OR($F63="",$I63=""),"",ROUND($F63*$I63,0))</f>
        <v/>
      </c>
      <c r="K63" s="22"/>
      <c r="L63" s="33"/>
      <c r="M63" s="36" t="str">
        <f aca="false">IF(OR($C63="",$K63="",NOT(ISNUMBER($U63))),"",IF($V63=0,EOMONTH($K63,$U63+IF(AND(ISNUMBER($T63),$T63&lt;&gt;0,DAY($K63)&gt;$T63),1,0)),EOMONTH($K63,$U63+IF(AND(ISNUMBER($T63),$T63&lt;&gt;0,DAY($K63)&gt;$T63),1,0)-1)+$V63))</f>
        <v/>
      </c>
      <c r="N63" s="33"/>
      <c r="O63" s="35" t="str">
        <f aca="false">IF($L63="","",$L63-IF($N63="",0,$N63))</f>
        <v/>
      </c>
      <c r="P63" s="21"/>
      <c r="Q63" s="24" t="str">
        <f aca="true">IF($B63="","",IF(AND($L63&lt;&gt;"",$N63&lt;&gt;"",$N63&gt;=$L63),"支払済み",IF($L63="","請求前",IF($M63="","支払予定日 未定",IF(TODAY()&gt;$M63,"支払予定日 超過 "&amp;TEXT(TODAY()-$M63,"0")&amp;"日","支払まで "&amp;TEXT($M63-TODAY(),"0")&amp;"日")))))</f>
        <v/>
      </c>
      <c r="R63" s="25"/>
      <c r="T63" s="2" t="str">
        <f aca="false">IFERROR(VLOOKUP(VLOOKUP($C63,外注先台帳!$B$7:$U$56,17,0),マスタ!$E$4:$F$7,2,0),"")</f>
        <v/>
      </c>
      <c r="U63" s="2" t="str">
        <f aca="false">IFERROR(VLOOKUP(VLOOKUP($C63,外注先台帳!$B$7:$U$56,18,0),マスタ!$H$4:$J$9,2,0),"")</f>
        <v/>
      </c>
      <c r="V63" s="2" t="str">
        <f aca="false">IFERROR(VLOOKUP(VLOOKUP($C63,外注先台帳!$B$7:$U$56,18,0),マスタ!$H$4:$J$9,3,0),"")</f>
        <v/>
      </c>
    </row>
    <row r="64" customFormat="false" ht="15" hidden="false" customHeight="false" outlineLevel="0" collapsed="false">
      <c r="A64" s="19" t="str">
        <f aca="false">IF($B64="","",COUNTA($B$7:$B64))</f>
        <v/>
      </c>
      <c r="B64" s="20"/>
      <c r="C64" s="20"/>
      <c r="D64" s="20"/>
      <c r="E64" s="22"/>
      <c r="F64" s="33"/>
      <c r="G64" s="22"/>
      <c r="H64" s="22"/>
      <c r="I64" s="34"/>
      <c r="J64" s="35" t="str">
        <f aca="false">IF(OR($F64="",$I64=""),"",ROUND($F64*$I64,0))</f>
        <v/>
      </c>
      <c r="K64" s="22"/>
      <c r="L64" s="33"/>
      <c r="M64" s="36" t="str">
        <f aca="false">IF(OR($C64="",$K64="",NOT(ISNUMBER($U64))),"",IF($V64=0,EOMONTH($K64,$U64+IF(AND(ISNUMBER($T64),$T64&lt;&gt;0,DAY($K64)&gt;$T64),1,0)),EOMONTH($K64,$U64+IF(AND(ISNUMBER($T64),$T64&lt;&gt;0,DAY($K64)&gt;$T64),1,0)-1)+$V64))</f>
        <v/>
      </c>
      <c r="N64" s="33"/>
      <c r="O64" s="35" t="str">
        <f aca="false">IF($L64="","",$L64-IF($N64="",0,$N64))</f>
        <v/>
      </c>
      <c r="P64" s="21"/>
      <c r="Q64" s="24" t="str">
        <f aca="true">IF($B64="","",IF(AND($L64&lt;&gt;"",$N64&lt;&gt;"",$N64&gt;=$L64),"支払済み",IF($L64="","請求前",IF($M64="","支払予定日 未定",IF(TODAY()&gt;$M64,"支払予定日 超過 "&amp;TEXT(TODAY()-$M64,"0")&amp;"日","支払まで "&amp;TEXT($M64-TODAY(),"0")&amp;"日")))))</f>
        <v/>
      </c>
      <c r="R64" s="25"/>
      <c r="T64" s="2" t="str">
        <f aca="false">IFERROR(VLOOKUP(VLOOKUP($C64,外注先台帳!$B$7:$U$56,17,0),マスタ!$E$4:$F$7,2,0),"")</f>
        <v/>
      </c>
      <c r="U64" s="2" t="str">
        <f aca="false">IFERROR(VLOOKUP(VLOOKUP($C64,外注先台帳!$B$7:$U$56,18,0),マスタ!$H$4:$J$9,2,0),"")</f>
        <v/>
      </c>
      <c r="V64" s="2" t="str">
        <f aca="false">IFERROR(VLOOKUP(VLOOKUP($C64,外注先台帳!$B$7:$U$56,18,0),マスタ!$H$4:$J$9,3,0),"")</f>
        <v/>
      </c>
    </row>
    <row r="65" customFormat="false" ht="15" hidden="false" customHeight="false" outlineLevel="0" collapsed="false">
      <c r="A65" s="19" t="str">
        <f aca="false">IF($B65="","",COUNTA($B$7:$B65))</f>
        <v/>
      </c>
      <c r="B65" s="20"/>
      <c r="C65" s="20"/>
      <c r="D65" s="20"/>
      <c r="E65" s="22"/>
      <c r="F65" s="33"/>
      <c r="G65" s="22"/>
      <c r="H65" s="22"/>
      <c r="I65" s="34"/>
      <c r="J65" s="35" t="str">
        <f aca="false">IF(OR($F65="",$I65=""),"",ROUND($F65*$I65,0))</f>
        <v/>
      </c>
      <c r="K65" s="22"/>
      <c r="L65" s="33"/>
      <c r="M65" s="36" t="str">
        <f aca="false">IF(OR($C65="",$K65="",NOT(ISNUMBER($U65))),"",IF($V65=0,EOMONTH($K65,$U65+IF(AND(ISNUMBER($T65),$T65&lt;&gt;0,DAY($K65)&gt;$T65),1,0)),EOMONTH($K65,$U65+IF(AND(ISNUMBER($T65),$T65&lt;&gt;0,DAY($K65)&gt;$T65),1,0)-1)+$V65))</f>
        <v/>
      </c>
      <c r="N65" s="33"/>
      <c r="O65" s="35" t="str">
        <f aca="false">IF($L65="","",$L65-IF($N65="",0,$N65))</f>
        <v/>
      </c>
      <c r="P65" s="21"/>
      <c r="Q65" s="24" t="str">
        <f aca="true">IF($B65="","",IF(AND($L65&lt;&gt;"",$N65&lt;&gt;"",$N65&gt;=$L65),"支払済み",IF($L65="","請求前",IF($M65="","支払予定日 未定",IF(TODAY()&gt;$M65,"支払予定日 超過 "&amp;TEXT(TODAY()-$M65,"0")&amp;"日","支払まで "&amp;TEXT($M65-TODAY(),"0")&amp;"日")))))</f>
        <v/>
      </c>
      <c r="R65" s="25"/>
      <c r="T65" s="2" t="str">
        <f aca="false">IFERROR(VLOOKUP(VLOOKUP($C65,外注先台帳!$B$7:$U$56,17,0),マスタ!$E$4:$F$7,2,0),"")</f>
        <v/>
      </c>
      <c r="U65" s="2" t="str">
        <f aca="false">IFERROR(VLOOKUP(VLOOKUP($C65,外注先台帳!$B$7:$U$56,18,0),マスタ!$H$4:$J$9,2,0),"")</f>
        <v/>
      </c>
      <c r="V65" s="2" t="str">
        <f aca="false">IFERROR(VLOOKUP(VLOOKUP($C65,外注先台帳!$B$7:$U$56,18,0),マスタ!$H$4:$J$9,3,0),"")</f>
        <v/>
      </c>
    </row>
    <row r="66" customFormat="false" ht="15" hidden="false" customHeight="false" outlineLevel="0" collapsed="false">
      <c r="A66" s="19" t="str">
        <f aca="false">IF($B66="","",COUNTA($B$7:$B66))</f>
        <v/>
      </c>
      <c r="B66" s="20"/>
      <c r="C66" s="20"/>
      <c r="D66" s="20"/>
      <c r="E66" s="22"/>
      <c r="F66" s="33"/>
      <c r="G66" s="22"/>
      <c r="H66" s="22"/>
      <c r="I66" s="34"/>
      <c r="J66" s="35" t="str">
        <f aca="false">IF(OR($F66="",$I66=""),"",ROUND($F66*$I66,0))</f>
        <v/>
      </c>
      <c r="K66" s="22"/>
      <c r="L66" s="33"/>
      <c r="M66" s="36" t="str">
        <f aca="false">IF(OR($C66="",$K66="",NOT(ISNUMBER($U66))),"",IF($V66=0,EOMONTH($K66,$U66+IF(AND(ISNUMBER($T66),$T66&lt;&gt;0,DAY($K66)&gt;$T66),1,0)),EOMONTH($K66,$U66+IF(AND(ISNUMBER($T66),$T66&lt;&gt;0,DAY($K66)&gt;$T66),1,0)-1)+$V66))</f>
        <v/>
      </c>
      <c r="N66" s="33"/>
      <c r="O66" s="35" t="str">
        <f aca="false">IF($L66="","",$L66-IF($N66="",0,$N66))</f>
        <v/>
      </c>
      <c r="P66" s="21"/>
      <c r="Q66" s="24" t="str">
        <f aca="true">IF($B66="","",IF(AND($L66&lt;&gt;"",$N66&lt;&gt;"",$N66&gt;=$L66),"支払済み",IF($L66="","請求前",IF($M66="","支払予定日 未定",IF(TODAY()&gt;$M66,"支払予定日 超過 "&amp;TEXT(TODAY()-$M66,"0")&amp;"日","支払まで "&amp;TEXT($M66-TODAY(),"0")&amp;"日")))))</f>
        <v/>
      </c>
      <c r="R66" s="25"/>
      <c r="T66" s="2" t="str">
        <f aca="false">IFERROR(VLOOKUP(VLOOKUP($C66,外注先台帳!$B$7:$U$56,17,0),マスタ!$E$4:$F$7,2,0),"")</f>
        <v/>
      </c>
      <c r="U66" s="2" t="str">
        <f aca="false">IFERROR(VLOOKUP(VLOOKUP($C66,外注先台帳!$B$7:$U$56,18,0),マスタ!$H$4:$J$9,2,0),"")</f>
        <v/>
      </c>
      <c r="V66" s="2" t="str">
        <f aca="false">IFERROR(VLOOKUP(VLOOKUP($C66,外注先台帳!$B$7:$U$56,18,0),マスタ!$H$4:$J$9,3,0),"")</f>
        <v/>
      </c>
    </row>
    <row r="67" customFormat="false" ht="15" hidden="false" customHeight="false" outlineLevel="0" collapsed="false">
      <c r="A67" s="19" t="str">
        <f aca="false">IF($B67="","",COUNTA($B$7:$B67))</f>
        <v/>
      </c>
      <c r="B67" s="20"/>
      <c r="C67" s="20"/>
      <c r="D67" s="20"/>
      <c r="E67" s="22"/>
      <c r="F67" s="33"/>
      <c r="G67" s="22"/>
      <c r="H67" s="22"/>
      <c r="I67" s="34"/>
      <c r="J67" s="35" t="str">
        <f aca="false">IF(OR($F67="",$I67=""),"",ROUND($F67*$I67,0))</f>
        <v/>
      </c>
      <c r="K67" s="22"/>
      <c r="L67" s="33"/>
      <c r="M67" s="36" t="str">
        <f aca="false">IF(OR($C67="",$K67="",NOT(ISNUMBER($U67))),"",IF($V67=0,EOMONTH($K67,$U67+IF(AND(ISNUMBER($T67),$T67&lt;&gt;0,DAY($K67)&gt;$T67),1,0)),EOMONTH($K67,$U67+IF(AND(ISNUMBER($T67),$T67&lt;&gt;0,DAY($K67)&gt;$T67),1,0)-1)+$V67))</f>
        <v/>
      </c>
      <c r="N67" s="33"/>
      <c r="O67" s="35" t="str">
        <f aca="false">IF($L67="","",$L67-IF($N67="",0,$N67))</f>
        <v/>
      </c>
      <c r="P67" s="21"/>
      <c r="Q67" s="24" t="str">
        <f aca="true">IF($B67="","",IF(AND($L67&lt;&gt;"",$N67&lt;&gt;"",$N67&gt;=$L67),"支払済み",IF($L67="","請求前",IF($M67="","支払予定日 未定",IF(TODAY()&gt;$M67,"支払予定日 超過 "&amp;TEXT(TODAY()-$M67,"0")&amp;"日","支払まで "&amp;TEXT($M67-TODAY(),"0")&amp;"日")))))</f>
        <v/>
      </c>
      <c r="R67" s="25"/>
      <c r="T67" s="2" t="str">
        <f aca="false">IFERROR(VLOOKUP(VLOOKUP($C67,外注先台帳!$B$7:$U$56,17,0),マスタ!$E$4:$F$7,2,0),"")</f>
        <v/>
      </c>
      <c r="U67" s="2" t="str">
        <f aca="false">IFERROR(VLOOKUP(VLOOKUP($C67,外注先台帳!$B$7:$U$56,18,0),マスタ!$H$4:$J$9,2,0),"")</f>
        <v/>
      </c>
      <c r="V67" s="2" t="str">
        <f aca="false">IFERROR(VLOOKUP(VLOOKUP($C67,外注先台帳!$B$7:$U$56,18,0),マスタ!$H$4:$J$9,3,0),"")</f>
        <v/>
      </c>
    </row>
    <row r="68" customFormat="false" ht="15" hidden="false" customHeight="false" outlineLevel="0" collapsed="false">
      <c r="A68" s="19" t="str">
        <f aca="false">IF($B68="","",COUNTA($B$7:$B68))</f>
        <v/>
      </c>
      <c r="B68" s="20"/>
      <c r="C68" s="20"/>
      <c r="D68" s="20"/>
      <c r="E68" s="22"/>
      <c r="F68" s="33"/>
      <c r="G68" s="22"/>
      <c r="H68" s="22"/>
      <c r="I68" s="34"/>
      <c r="J68" s="35" t="str">
        <f aca="false">IF(OR($F68="",$I68=""),"",ROUND($F68*$I68,0))</f>
        <v/>
      </c>
      <c r="K68" s="22"/>
      <c r="L68" s="33"/>
      <c r="M68" s="36" t="str">
        <f aca="false">IF(OR($C68="",$K68="",NOT(ISNUMBER($U68))),"",IF($V68=0,EOMONTH($K68,$U68+IF(AND(ISNUMBER($T68),$T68&lt;&gt;0,DAY($K68)&gt;$T68),1,0)),EOMONTH($K68,$U68+IF(AND(ISNUMBER($T68),$T68&lt;&gt;0,DAY($K68)&gt;$T68),1,0)-1)+$V68))</f>
        <v/>
      </c>
      <c r="N68" s="33"/>
      <c r="O68" s="35" t="str">
        <f aca="false">IF($L68="","",$L68-IF($N68="",0,$N68))</f>
        <v/>
      </c>
      <c r="P68" s="21"/>
      <c r="Q68" s="24" t="str">
        <f aca="true">IF($B68="","",IF(AND($L68&lt;&gt;"",$N68&lt;&gt;"",$N68&gt;=$L68),"支払済み",IF($L68="","請求前",IF($M68="","支払予定日 未定",IF(TODAY()&gt;$M68,"支払予定日 超過 "&amp;TEXT(TODAY()-$M68,"0")&amp;"日","支払まで "&amp;TEXT($M68-TODAY(),"0")&amp;"日")))))</f>
        <v/>
      </c>
      <c r="R68" s="25"/>
      <c r="T68" s="2" t="str">
        <f aca="false">IFERROR(VLOOKUP(VLOOKUP($C68,外注先台帳!$B$7:$U$56,17,0),マスタ!$E$4:$F$7,2,0),"")</f>
        <v/>
      </c>
      <c r="U68" s="2" t="str">
        <f aca="false">IFERROR(VLOOKUP(VLOOKUP($C68,外注先台帳!$B$7:$U$56,18,0),マスタ!$H$4:$J$9,2,0),"")</f>
        <v/>
      </c>
      <c r="V68" s="2" t="str">
        <f aca="false">IFERROR(VLOOKUP(VLOOKUP($C68,外注先台帳!$B$7:$U$56,18,0),マスタ!$H$4:$J$9,3,0),"")</f>
        <v/>
      </c>
    </row>
    <row r="69" customFormat="false" ht="15" hidden="false" customHeight="false" outlineLevel="0" collapsed="false">
      <c r="A69" s="19" t="str">
        <f aca="false">IF($B69="","",COUNTA($B$7:$B69))</f>
        <v/>
      </c>
      <c r="B69" s="20"/>
      <c r="C69" s="20"/>
      <c r="D69" s="20"/>
      <c r="E69" s="22"/>
      <c r="F69" s="33"/>
      <c r="G69" s="22"/>
      <c r="H69" s="22"/>
      <c r="I69" s="34"/>
      <c r="J69" s="35" t="str">
        <f aca="false">IF(OR($F69="",$I69=""),"",ROUND($F69*$I69,0))</f>
        <v/>
      </c>
      <c r="K69" s="22"/>
      <c r="L69" s="33"/>
      <c r="M69" s="36" t="str">
        <f aca="false">IF(OR($C69="",$K69="",NOT(ISNUMBER($U69))),"",IF($V69=0,EOMONTH($K69,$U69+IF(AND(ISNUMBER($T69),$T69&lt;&gt;0,DAY($K69)&gt;$T69),1,0)),EOMONTH($K69,$U69+IF(AND(ISNUMBER($T69),$T69&lt;&gt;0,DAY($K69)&gt;$T69),1,0)-1)+$V69))</f>
        <v/>
      </c>
      <c r="N69" s="33"/>
      <c r="O69" s="35" t="str">
        <f aca="false">IF($L69="","",$L69-IF($N69="",0,$N69))</f>
        <v/>
      </c>
      <c r="P69" s="21"/>
      <c r="Q69" s="24" t="str">
        <f aca="true">IF($B69="","",IF(AND($L69&lt;&gt;"",$N69&lt;&gt;"",$N69&gt;=$L69),"支払済み",IF($L69="","請求前",IF($M69="","支払予定日 未定",IF(TODAY()&gt;$M69,"支払予定日 超過 "&amp;TEXT(TODAY()-$M69,"0")&amp;"日","支払まで "&amp;TEXT($M69-TODAY(),"0")&amp;"日")))))</f>
        <v/>
      </c>
      <c r="R69" s="25"/>
      <c r="T69" s="2" t="str">
        <f aca="false">IFERROR(VLOOKUP(VLOOKUP($C69,外注先台帳!$B$7:$U$56,17,0),マスタ!$E$4:$F$7,2,0),"")</f>
        <v/>
      </c>
      <c r="U69" s="2" t="str">
        <f aca="false">IFERROR(VLOOKUP(VLOOKUP($C69,外注先台帳!$B$7:$U$56,18,0),マスタ!$H$4:$J$9,2,0),"")</f>
        <v/>
      </c>
      <c r="V69" s="2" t="str">
        <f aca="false">IFERROR(VLOOKUP(VLOOKUP($C69,外注先台帳!$B$7:$U$56,18,0),マスタ!$H$4:$J$9,3,0),"")</f>
        <v/>
      </c>
    </row>
    <row r="70" customFormat="false" ht="15" hidden="false" customHeight="false" outlineLevel="0" collapsed="false">
      <c r="A70" s="19" t="str">
        <f aca="false">IF($B70="","",COUNTA($B$7:$B70))</f>
        <v/>
      </c>
      <c r="B70" s="20"/>
      <c r="C70" s="20"/>
      <c r="D70" s="20"/>
      <c r="E70" s="22"/>
      <c r="F70" s="33"/>
      <c r="G70" s="22"/>
      <c r="H70" s="22"/>
      <c r="I70" s="34"/>
      <c r="J70" s="35" t="str">
        <f aca="false">IF(OR($F70="",$I70=""),"",ROUND($F70*$I70,0))</f>
        <v/>
      </c>
      <c r="K70" s="22"/>
      <c r="L70" s="33"/>
      <c r="M70" s="36" t="str">
        <f aca="false">IF(OR($C70="",$K70="",NOT(ISNUMBER($U70))),"",IF($V70=0,EOMONTH($K70,$U70+IF(AND(ISNUMBER($T70),$T70&lt;&gt;0,DAY($K70)&gt;$T70),1,0)),EOMONTH($K70,$U70+IF(AND(ISNUMBER($T70),$T70&lt;&gt;0,DAY($K70)&gt;$T70),1,0)-1)+$V70))</f>
        <v/>
      </c>
      <c r="N70" s="33"/>
      <c r="O70" s="35" t="str">
        <f aca="false">IF($L70="","",$L70-IF($N70="",0,$N70))</f>
        <v/>
      </c>
      <c r="P70" s="21"/>
      <c r="Q70" s="24" t="str">
        <f aca="true">IF($B70="","",IF(AND($L70&lt;&gt;"",$N70&lt;&gt;"",$N70&gt;=$L70),"支払済み",IF($L70="","請求前",IF($M70="","支払予定日 未定",IF(TODAY()&gt;$M70,"支払予定日 超過 "&amp;TEXT(TODAY()-$M70,"0")&amp;"日","支払まで "&amp;TEXT($M70-TODAY(),"0")&amp;"日")))))</f>
        <v/>
      </c>
      <c r="R70" s="25"/>
      <c r="T70" s="2" t="str">
        <f aca="false">IFERROR(VLOOKUP(VLOOKUP($C70,外注先台帳!$B$7:$U$56,17,0),マスタ!$E$4:$F$7,2,0),"")</f>
        <v/>
      </c>
      <c r="U70" s="2" t="str">
        <f aca="false">IFERROR(VLOOKUP(VLOOKUP($C70,外注先台帳!$B$7:$U$56,18,0),マスタ!$H$4:$J$9,2,0),"")</f>
        <v/>
      </c>
      <c r="V70" s="2" t="str">
        <f aca="false">IFERROR(VLOOKUP(VLOOKUP($C70,外注先台帳!$B$7:$U$56,18,0),マスタ!$H$4:$J$9,3,0),"")</f>
        <v/>
      </c>
    </row>
    <row r="71" customFormat="false" ht="15" hidden="false" customHeight="false" outlineLevel="0" collapsed="false">
      <c r="A71" s="19" t="str">
        <f aca="false">IF($B71="","",COUNTA($B$7:$B71))</f>
        <v/>
      </c>
      <c r="B71" s="20"/>
      <c r="C71" s="20"/>
      <c r="D71" s="20"/>
      <c r="E71" s="22"/>
      <c r="F71" s="33"/>
      <c r="G71" s="22"/>
      <c r="H71" s="22"/>
      <c r="I71" s="34"/>
      <c r="J71" s="35" t="str">
        <f aca="false">IF(OR($F71="",$I71=""),"",ROUND($F71*$I71,0))</f>
        <v/>
      </c>
      <c r="K71" s="22"/>
      <c r="L71" s="33"/>
      <c r="M71" s="36" t="str">
        <f aca="false">IF(OR($C71="",$K71="",NOT(ISNUMBER($U71))),"",IF($V71=0,EOMONTH($K71,$U71+IF(AND(ISNUMBER($T71),$T71&lt;&gt;0,DAY($K71)&gt;$T71),1,0)),EOMONTH($K71,$U71+IF(AND(ISNUMBER($T71),$T71&lt;&gt;0,DAY($K71)&gt;$T71),1,0)-1)+$V71))</f>
        <v/>
      </c>
      <c r="N71" s="33"/>
      <c r="O71" s="35" t="str">
        <f aca="false">IF($L71="","",$L71-IF($N71="",0,$N71))</f>
        <v/>
      </c>
      <c r="P71" s="21"/>
      <c r="Q71" s="24" t="str">
        <f aca="true">IF($B71="","",IF(AND($L71&lt;&gt;"",$N71&lt;&gt;"",$N71&gt;=$L71),"支払済み",IF($L71="","請求前",IF($M71="","支払予定日 未定",IF(TODAY()&gt;$M71,"支払予定日 超過 "&amp;TEXT(TODAY()-$M71,"0")&amp;"日","支払まで "&amp;TEXT($M71-TODAY(),"0")&amp;"日")))))</f>
        <v/>
      </c>
      <c r="R71" s="25"/>
      <c r="T71" s="2" t="str">
        <f aca="false">IFERROR(VLOOKUP(VLOOKUP($C71,外注先台帳!$B$7:$U$56,17,0),マスタ!$E$4:$F$7,2,0),"")</f>
        <v/>
      </c>
      <c r="U71" s="2" t="str">
        <f aca="false">IFERROR(VLOOKUP(VLOOKUP($C71,外注先台帳!$B$7:$U$56,18,0),マスタ!$H$4:$J$9,2,0),"")</f>
        <v/>
      </c>
      <c r="V71" s="2" t="str">
        <f aca="false">IFERROR(VLOOKUP(VLOOKUP($C71,外注先台帳!$B$7:$U$56,18,0),マスタ!$H$4:$J$9,3,0),"")</f>
        <v/>
      </c>
    </row>
    <row r="72" customFormat="false" ht="15" hidden="false" customHeight="false" outlineLevel="0" collapsed="false">
      <c r="A72" s="19" t="str">
        <f aca="false">IF($B72="","",COUNTA($B$7:$B72))</f>
        <v/>
      </c>
      <c r="B72" s="20"/>
      <c r="C72" s="20"/>
      <c r="D72" s="20"/>
      <c r="E72" s="22"/>
      <c r="F72" s="33"/>
      <c r="G72" s="22"/>
      <c r="H72" s="22"/>
      <c r="I72" s="34"/>
      <c r="J72" s="35" t="str">
        <f aca="false">IF(OR($F72="",$I72=""),"",ROUND($F72*$I72,0))</f>
        <v/>
      </c>
      <c r="K72" s="22"/>
      <c r="L72" s="33"/>
      <c r="M72" s="36" t="str">
        <f aca="false">IF(OR($C72="",$K72="",NOT(ISNUMBER($U72))),"",IF($V72=0,EOMONTH($K72,$U72+IF(AND(ISNUMBER($T72),$T72&lt;&gt;0,DAY($K72)&gt;$T72),1,0)),EOMONTH($K72,$U72+IF(AND(ISNUMBER($T72),$T72&lt;&gt;0,DAY($K72)&gt;$T72),1,0)-1)+$V72))</f>
        <v/>
      </c>
      <c r="N72" s="33"/>
      <c r="O72" s="35" t="str">
        <f aca="false">IF($L72="","",$L72-IF($N72="",0,$N72))</f>
        <v/>
      </c>
      <c r="P72" s="21"/>
      <c r="Q72" s="24" t="str">
        <f aca="true">IF($B72="","",IF(AND($L72&lt;&gt;"",$N72&lt;&gt;"",$N72&gt;=$L72),"支払済み",IF($L72="","請求前",IF($M72="","支払予定日 未定",IF(TODAY()&gt;$M72,"支払予定日 超過 "&amp;TEXT(TODAY()-$M72,"0")&amp;"日","支払まで "&amp;TEXT($M72-TODAY(),"0")&amp;"日")))))</f>
        <v/>
      </c>
      <c r="R72" s="25"/>
      <c r="T72" s="2" t="str">
        <f aca="false">IFERROR(VLOOKUP(VLOOKUP($C72,外注先台帳!$B$7:$U$56,17,0),マスタ!$E$4:$F$7,2,0),"")</f>
        <v/>
      </c>
      <c r="U72" s="2" t="str">
        <f aca="false">IFERROR(VLOOKUP(VLOOKUP($C72,外注先台帳!$B$7:$U$56,18,0),マスタ!$H$4:$J$9,2,0),"")</f>
        <v/>
      </c>
      <c r="V72" s="2" t="str">
        <f aca="false">IFERROR(VLOOKUP(VLOOKUP($C72,外注先台帳!$B$7:$U$56,18,0),マスタ!$H$4:$J$9,3,0),"")</f>
        <v/>
      </c>
    </row>
    <row r="73" customFormat="false" ht="15" hidden="false" customHeight="false" outlineLevel="0" collapsed="false">
      <c r="A73" s="19" t="str">
        <f aca="false">IF($B73="","",COUNTA($B$7:$B73))</f>
        <v/>
      </c>
      <c r="B73" s="20"/>
      <c r="C73" s="20"/>
      <c r="D73" s="20"/>
      <c r="E73" s="22"/>
      <c r="F73" s="33"/>
      <c r="G73" s="22"/>
      <c r="H73" s="22"/>
      <c r="I73" s="34"/>
      <c r="J73" s="35" t="str">
        <f aca="false">IF(OR($F73="",$I73=""),"",ROUND($F73*$I73,0))</f>
        <v/>
      </c>
      <c r="K73" s="22"/>
      <c r="L73" s="33"/>
      <c r="M73" s="36" t="str">
        <f aca="false">IF(OR($C73="",$K73="",NOT(ISNUMBER($U73))),"",IF($V73=0,EOMONTH($K73,$U73+IF(AND(ISNUMBER($T73),$T73&lt;&gt;0,DAY($K73)&gt;$T73),1,0)),EOMONTH($K73,$U73+IF(AND(ISNUMBER($T73),$T73&lt;&gt;0,DAY($K73)&gt;$T73),1,0)-1)+$V73))</f>
        <v/>
      </c>
      <c r="N73" s="33"/>
      <c r="O73" s="35" t="str">
        <f aca="false">IF($L73="","",$L73-IF($N73="",0,$N73))</f>
        <v/>
      </c>
      <c r="P73" s="21"/>
      <c r="Q73" s="24" t="str">
        <f aca="true">IF($B73="","",IF(AND($L73&lt;&gt;"",$N73&lt;&gt;"",$N73&gt;=$L73),"支払済み",IF($L73="","請求前",IF($M73="","支払予定日 未定",IF(TODAY()&gt;$M73,"支払予定日 超過 "&amp;TEXT(TODAY()-$M73,"0")&amp;"日","支払まで "&amp;TEXT($M73-TODAY(),"0")&amp;"日")))))</f>
        <v/>
      </c>
      <c r="R73" s="25"/>
      <c r="T73" s="2" t="str">
        <f aca="false">IFERROR(VLOOKUP(VLOOKUP($C73,外注先台帳!$B$7:$U$56,17,0),マスタ!$E$4:$F$7,2,0),"")</f>
        <v/>
      </c>
      <c r="U73" s="2" t="str">
        <f aca="false">IFERROR(VLOOKUP(VLOOKUP($C73,外注先台帳!$B$7:$U$56,18,0),マスタ!$H$4:$J$9,2,0),"")</f>
        <v/>
      </c>
      <c r="V73" s="2" t="str">
        <f aca="false">IFERROR(VLOOKUP(VLOOKUP($C73,外注先台帳!$B$7:$U$56,18,0),マスタ!$H$4:$J$9,3,0),"")</f>
        <v/>
      </c>
    </row>
    <row r="74" customFormat="false" ht="15" hidden="false" customHeight="false" outlineLevel="0" collapsed="false">
      <c r="A74" s="19" t="str">
        <f aca="false">IF($B74="","",COUNTA($B$7:$B74))</f>
        <v/>
      </c>
      <c r="B74" s="20"/>
      <c r="C74" s="20"/>
      <c r="D74" s="20"/>
      <c r="E74" s="22"/>
      <c r="F74" s="33"/>
      <c r="G74" s="22"/>
      <c r="H74" s="22"/>
      <c r="I74" s="34"/>
      <c r="J74" s="35" t="str">
        <f aca="false">IF(OR($F74="",$I74=""),"",ROUND($F74*$I74,0))</f>
        <v/>
      </c>
      <c r="K74" s="22"/>
      <c r="L74" s="33"/>
      <c r="M74" s="36" t="str">
        <f aca="false">IF(OR($C74="",$K74="",NOT(ISNUMBER($U74))),"",IF($V74=0,EOMONTH($K74,$U74+IF(AND(ISNUMBER($T74),$T74&lt;&gt;0,DAY($K74)&gt;$T74),1,0)),EOMONTH($K74,$U74+IF(AND(ISNUMBER($T74),$T74&lt;&gt;0,DAY($K74)&gt;$T74),1,0)-1)+$V74))</f>
        <v/>
      </c>
      <c r="N74" s="33"/>
      <c r="O74" s="35" t="str">
        <f aca="false">IF($L74="","",$L74-IF($N74="",0,$N74))</f>
        <v/>
      </c>
      <c r="P74" s="21"/>
      <c r="Q74" s="24" t="str">
        <f aca="true">IF($B74="","",IF(AND($L74&lt;&gt;"",$N74&lt;&gt;"",$N74&gt;=$L74),"支払済み",IF($L74="","請求前",IF($M74="","支払予定日 未定",IF(TODAY()&gt;$M74,"支払予定日 超過 "&amp;TEXT(TODAY()-$M74,"0")&amp;"日","支払まで "&amp;TEXT($M74-TODAY(),"0")&amp;"日")))))</f>
        <v/>
      </c>
      <c r="R74" s="25"/>
      <c r="T74" s="2" t="str">
        <f aca="false">IFERROR(VLOOKUP(VLOOKUP($C74,外注先台帳!$B$7:$U$56,17,0),マスタ!$E$4:$F$7,2,0),"")</f>
        <v/>
      </c>
      <c r="U74" s="2" t="str">
        <f aca="false">IFERROR(VLOOKUP(VLOOKUP($C74,外注先台帳!$B$7:$U$56,18,0),マスタ!$H$4:$J$9,2,0),"")</f>
        <v/>
      </c>
      <c r="V74" s="2" t="str">
        <f aca="false">IFERROR(VLOOKUP(VLOOKUP($C74,外注先台帳!$B$7:$U$56,18,0),マスタ!$H$4:$J$9,3,0),"")</f>
        <v/>
      </c>
    </row>
    <row r="75" customFormat="false" ht="15" hidden="false" customHeight="false" outlineLevel="0" collapsed="false">
      <c r="A75" s="19" t="str">
        <f aca="false">IF($B75="","",COUNTA($B$7:$B75))</f>
        <v/>
      </c>
      <c r="B75" s="20"/>
      <c r="C75" s="20"/>
      <c r="D75" s="20"/>
      <c r="E75" s="22"/>
      <c r="F75" s="33"/>
      <c r="G75" s="22"/>
      <c r="H75" s="22"/>
      <c r="I75" s="34"/>
      <c r="J75" s="35" t="str">
        <f aca="false">IF(OR($F75="",$I75=""),"",ROUND($F75*$I75,0))</f>
        <v/>
      </c>
      <c r="K75" s="22"/>
      <c r="L75" s="33"/>
      <c r="M75" s="36" t="str">
        <f aca="false">IF(OR($C75="",$K75="",NOT(ISNUMBER($U75))),"",IF($V75=0,EOMONTH($K75,$U75+IF(AND(ISNUMBER($T75),$T75&lt;&gt;0,DAY($K75)&gt;$T75),1,0)),EOMONTH($K75,$U75+IF(AND(ISNUMBER($T75),$T75&lt;&gt;0,DAY($K75)&gt;$T75),1,0)-1)+$V75))</f>
        <v/>
      </c>
      <c r="N75" s="33"/>
      <c r="O75" s="35" t="str">
        <f aca="false">IF($L75="","",$L75-IF($N75="",0,$N75))</f>
        <v/>
      </c>
      <c r="P75" s="21"/>
      <c r="Q75" s="24" t="str">
        <f aca="true">IF($B75="","",IF(AND($L75&lt;&gt;"",$N75&lt;&gt;"",$N75&gt;=$L75),"支払済み",IF($L75="","請求前",IF($M75="","支払予定日 未定",IF(TODAY()&gt;$M75,"支払予定日 超過 "&amp;TEXT(TODAY()-$M75,"0")&amp;"日","支払まで "&amp;TEXT($M75-TODAY(),"0")&amp;"日")))))</f>
        <v/>
      </c>
      <c r="R75" s="25"/>
      <c r="T75" s="2" t="str">
        <f aca="false">IFERROR(VLOOKUP(VLOOKUP($C75,外注先台帳!$B$7:$U$56,17,0),マスタ!$E$4:$F$7,2,0),"")</f>
        <v/>
      </c>
      <c r="U75" s="2" t="str">
        <f aca="false">IFERROR(VLOOKUP(VLOOKUP($C75,外注先台帳!$B$7:$U$56,18,0),マスタ!$H$4:$J$9,2,0),"")</f>
        <v/>
      </c>
      <c r="V75" s="2" t="str">
        <f aca="false">IFERROR(VLOOKUP(VLOOKUP($C75,外注先台帳!$B$7:$U$56,18,0),マスタ!$H$4:$J$9,3,0),"")</f>
        <v/>
      </c>
    </row>
    <row r="76" customFormat="false" ht="15" hidden="false" customHeight="false" outlineLevel="0" collapsed="false">
      <c r="A76" s="19" t="str">
        <f aca="false">IF($B76="","",COUNTA($B$7:$B76))</f>
        <v/>
      </c>
      <c r="B76" s="20"/>
      <c r="C76" s="20"/>
      <c r="D76" s="20"/>
      <c r="E76" s="22"/>
      <c r="F76" s="33"/>
      <c r="G76" s="22"/>
      <c r="H76" s="22"/>
      <c r="I76" s="34"/>
      <c r="J76" s="35" t="str">
        <f aca="false">IF(OR($F76="",$I76=""),"",ROUND($F76*$I76,0))</f>
        <v/>
      </c>
      <c r="K76" s="22"/>
      <c r="L76" s="33"/>
      <c r="M76" s="36" t="str">
        <f aca="false">IF(OR($C76="",$K76="",NOT(ISNUMBER($U76))),"",IF($V76=0,EOMONTH($K76,$U76+IF(AND(ISNUMBER($T76),$T76&lt;&gt;0,DAY($K76)&gt;$T76),1,0)),EOMONTH($K76,$U76+IF(AND(ISNUMBER($T76),$T76&lt;&gt;0,DAY($K76)&gt;$T76),1,0)-1)+$V76))</f>
        <v/>
      </c>
      <c r="N76" s="33"/>
      <c r="O76" s="35" t="str">
        <f aca="false">IF($L76="","",$L76-IF($N76="",0,$N76))</f>
        <v/>
      </c>
      <c r="P76" s="21"/>
      <c r="Q76" s="24" t="str">
        <f aca="true">IF($B76="","",IF(AND($L76&lt;&gt;"",$N76&lt;&gt;"",$N76&gt;=$L76),"支払済み",IF($L76="","請求前",IF($M76="","支払予定日 未定",IF(TODAY()&gt;$M76,"支払予定日 超過 "&amp;TEXT(TODAY()-$M76,"0")&amp;"日","支払まで "&amp;TEXT($M76-TODAY(),"0")&amp;"日")))))</f>
        <v/>
      </c>
      <c r="R76" s="25"/>
      <c r="T76" s="2" t="str">
        <f aca="false">IFERROR(VLOOKUP(VLOOKUP($C76,外注先台帳!$B$7:$U$56,17,0),マスタ!$E$4:$F$7,2,0),"")</f>
        <v/>
      </c>
      <c r="U76" s="2" t="str">
        <f aca="false">IFERROR(VLOOKUP(VLOOKUP($C76,外注先台帳!$B$7:$U$56,18,0),マスタ!$H$4:$J$9,2,0),"")</f>
        <v/>
      </c>
      <c r="V76" s="2" t="str">
        <f aca="false">IFERROR(VLOOKUP(VLOOKUP($C76,外注先台帳!$B$7:$U$56,18,0),マスタ!$H$4:$J$9,3,0),"")</f>
        <v/>
      </c>
    </row>
    <row r="77" customFormat="false" ht="15" hidden="false" customHeight="false" outlineLevel="0" collapsed="false">
      <c r="A77" s="19" t="str">
        <f aca="false">IF($B77="","",COUNTA($B$7:$B77))</f>
        <v/>
      </c>
      <c r="B77" s="20"/>
      <c r="C77" s="20"/>
      <c r="D77" s="20"/>
      <c r="E77" s="22"/>
      <c r="F77" s="33"/>
      <c r="G77" s="22"/>
      <c r="H77" s="22"/>
      <c r="I77" s="34"/>
      <c r="J77" s="35" t="str">
        <f aca="false">IF(OR($F77="",$I77=""),"",ROUND($F77*$I77,0))</f>
        <v/>
      </c>
      <c r="K77" s="22"/>
      <c r="L77" s="33"/>
      <c r="M77" s="36" t="str">
        <f aca="false">IF(OR($C77="",$K77="",NOT(ISNUMBER($U77))),"",IF($V77=0,EOMONTH($K77,$U77+IF(AND(ISNUMBER($T77),$T77&lt;&gt;0,DAY($K77)&gt;$T77),1,0)),EOMONTH($K77,$U77+IF(AND(ISNUMBER($T77),$T77&lt;&gt;0,DAY($K77)&gt;$T77),1,0)-1)+$V77))</f>
        <v/>
      </c>
      <c r="N77" s="33"/>
      <c r="O77" s="35" t="str">
        <f aca="false">IF($L77="","",$L77-IF($N77="",0,$N77))</f>
        <v/>
      </c>
      <c r="P77" s="21"/>
      <c r="Q77" s="24" t="str">
        <f aca="true">IF($B77="","",IF(AND($L77&lt;&gt;"",$N77&lt;&gt;"",$N77&gt;=$L77),"支払済み",IF($L77="","請求前",IF($M77="","支払予定日 未定",IF(TODAY()&gt;$M77,"支払予定日 超過 "&amp;TEXT(TODAY()-$M77,"0")&amp;"日","支払まで "&amp;TEXT($M77-TODAY(),"0")&amp;"日")))))</f>
        <v/>
      </c>
      <c r="R77" s="25"/>
      <c r="T77" s="2" t="str">
        <f aca="false">IFERROR(VLOOKUP(VLOOKUP($C77,外注先台帳!$B$7:$U$56,17,0),マスタ!$E$4:$F$7,2,0),"")</f>
        <v/>
      </c>
      <c r="U77" s="2" t="str">
        <f aca="false">IFERROR(VLOOKUP(VLOOKUP($C77,外注先台帳!$B$7:$U$56,18,0),マスタ!$H$4:$J$9,2,0),"")</f>
        <v/>
      </c>
      <c r="V77" s="2" t="str">
        <f aca="false">IFERROR(VLOOKUP(VLOOKUP($C77,外注先台帳!$B$7:$U$56,18,0),マスタ!$H$4:$J$9,3,0),"")</f>
        <v/>
      </c>
    </row>
    <row r="78" customFormat="false" ht="15" hidden="false" customHeight="false" outlineLevel="0" collapsed="false">
      <c r="A78" s="19" t="str">
        <f aca="false">IF($B78="","",COUNTA($B$7:$B78))</f>
        <v/>
      </c>
      <c r="B78" s="20"/>
      <c r="C78" s="20"/>
      <c r="D78" s="20"/>
      <c r="E78" s="22"/>
      <c r="F78" s="33"/>
      <c r="G78" s="22"/>
      <c r="H78" s="22"/>
      <c r="I78" s="34"/>
      <c r="J78" s="35" t="str">
        <f aca="false">IF(OR($F78="",$I78=""),"",ROUND($F78*$I78,0))</f>
        <v/>
      </c>
      <c r="K78" s="22"/>
      <c r="L78" s="33"/>
      <c r="M78" s="36" t="str">
        <f aca="false">IF(OR($C78="",$K78="",NOT(ISNUMBER($U78))),"",IF($V78=0,EOMONTH($K78,$U78+IF(AND(ISNUMBER($T78),$T78&lt;&gt;0,DAY($K78)&gt;$T78),1,0)),EOMONTH($K78,$U78+IF(AND(ISNUMBER($T78),$T78&lt;&gt;0,DAY($K78)&gt;$T78),1,0)-1)+$V78))</f>
        <v/>
      </c>
      <c r="N78" s="33"/>
      <c r="O78" s="35" t="str">
        <f aca="false">IF($L78="","",$L78-IF($N78="",0,$N78))</f>
        <v/>
      </c>
      <c r="P78" s="21"/>
      <c r="Q78" s="24" t="str">
        <f aca="true">IF($B78="","",IF(AND($L78&lt;&gt;"",$N78&lt;&gt;"",$N78&gt;=$L78),"支払済み",IF($L78="","請求前",IF($M78="","支払予定日 未定",IF(TODAY()&gt;$M78,"支払予定日 超過 "&amp;TEXT(TODAY()-$M78,"0")&amp;"日","支払まで "&amp;TEXT($M78-TODAY(),"0")&amp;"日")))))</f>
        <v/>
      </c>
      <c r="R78" s="25"/>
      <c r="T78" s="2" t="str">
        <f aca="false">IFERROR(VLOOKUP(VLOOKUP($C78,外注先台帳!$B$7:$U$56,17,0),マスタ!$E$4:$F$7,2,0),"")</f>
        <v/>
      </c>
      <c r="U78" s="2" t="str">
        <f aca="false">IFERROR(VLOOKUP(VLOOKUP($C78,外注先台帳!$B$7:$U$56,18,0),マスタ!$H$4:$J$9,2,0),"")</f>
        <v/>
      </c>
      <c r="V78" s="2" t="str">
        <f aca="false">IFERROR(VLOOKUP(VLOOKUP($C78,外注先台帳!$B$7:$U$56,18,0),マスタ!$H$4:$J$9,3,0),"")</f>
        <v/>
      </c>
    </row>
    <row r="79" customFormat="false" ht="15" hidden="false" customHeight="false" outlineLevel="0" collapsed="false">
      <c r="A79" s="19" t="str">
        <f aca="false">IF($B79="","",COUNTA($B$7:$B79))</f>
        <v/>
      </c>
      <c r="B79" s="20"/>
      <c r="C79" s="20"/>
      <c r="D79" s="20"/>
      <c r="E79" s="22"/>
      <c r="F79" s="33"/>
      <c r="G79" s="22"/>
      <c r="H79" s="22"/>
      <c r="I79" s="34"/>
      <c r="J79" s="35" t="str">
        <f aca="false">IF(OR($F79="",$I79=""),"",ROUND($F79*$I79,0))</f>
        <v/>
      </c>
      <c r="K79" s="22"/>
      <c r="L79" s="33"/>
      <c r="M79" s="36" t="str">
        <f aca="false">IF(OR($C79="",$K79="",NOT(ISNUMBER($U79))),"",IF($V79=0,EOMONTH($K79,$U79+IF(AND(ISNUMBER($T79),$T79&lt;&gt;0,DAY($K79)&gt;$T79),1,0)),EOMONTH($K79,$U79+IF(AND(ISNUMBER($T79),$T79&lt;&gt;0,DAY($K79)&gt;$T79),1,0)-1)+$V79))</f>
        <v/>
      </c>
      <c r="N79" s="33"/>
      <c r="O79" s="35" t="str">
        <f aca="false">IF($L79="","",$L79-IF($N79="",0,$N79))</f>
        <v/>
      </c>
      <c r="P79" s="21"/>
      <c r="Q79" s="24" t="str">
        <f aca="true">IF($B79="","",IF(AND($L79&lt;&gt;"",$N79&lt;&gt;"",$N79&gt;=$L79),"支払済み",IF($L79="","請求前",IF($M79="","支払予定日 未定",IF(TODAY()&gt;$M79,"支払予定日 超過 "&amp;TEXT(TODAY()-$M79,"0")&amp;"日","支払まで "&amp;TEXT($M79-TODAY(),"0")&amp;"日")))))</f>
        <v/>
      </c>
      <c r="R79" s="25"/>
      <c r="T79" s="2" t="str">
        <f aca="false">IFERROR(VLOOKUP(VLOOKUP($C79,外注先台帳!$B$7:$U$56,17,0),マスタ!$E$4:$F$7,2,0),"")</f>
        <v/>
      </c>
      <c r="U79" s="2" t="str">
        <f aca="false">IFERROR(VLOOKUP(VLOOKUP($C79,外注先台帳!$B$7:$U$56,18,0),マスタ!$H$4:$J$9,2,0),"")</f>
        <v/>
      </c>
      <c r="V79" s="2" t="str">
        <f aca="false">IFERROR(VLOOKUP(VLOOKUP($C79,外注先台帳!$B$7:$U$56,18,0),マスタ!$H$4:$J$9,3,0),"")</f>
        <v/>
      </c>
    </row>
    <row r="80" customFormat="false" ht="15" hidden="false" customHeight="false" outlineLevel="0" collapsed="false">
      <c r="A80" s="19" t="str">
        <f aca="false">IF($B80="","",COUNTA($B$7:$B80))</f>
        <v/>
      </c>
      <c r="B80" s="20"/>
      <c r="C80" s="20"/>
      <c r="D80" s="20"/>
      <c r="E80" s="22"/>
      <c r="F80" s="33"/>
      <c r="G80" s="22"/>
      <c r="H80" s="22"/>
      <c r="I80" s="34"/>
      <c r="J80" s="35" t="str">
        <f aca="false">IF(OR($F80="",$I80=""),"",ROUND($F80*$I80,0))</f>
        <v/>
      </c>
      <c r="K80" s="22"/>
      <c r="L80" s="33"/>
      <c r="M80" s="36" t="str">
        <f aca="false">IF(OR($C80="",$K80="",NOT(ISNUMBER($U80))),"",IF($V80=0,EOMONTH($K80,$U80+IF(AND(ISNUMBER($T80),$T80&lt;&gt;0,DAY($K80)&gt;$T80),1,0)),EOMONTH($K80,$U80+IF(AND(ISNUMBER($T80),$T80&lt;&gt;0,DAY($K80)&gt;$T80),1,0)-1)+$V80))</f>
        <v/>
      </c>
      <c r="N80" s="33"/>
      <c r="O80" s="35" t="str">
        <f aca="false">IF($L80="","",$L80-IF($N80="",0,$N80))</f>
        <v/>
      </c>
      <c r="P80" s="21"/>
      <c r="Q80" s="24" t="str">
        <f aca="true">IF($B80="","",IF(AND($L80&lt;&gt;"",$N80&lt;&gt;"",$N80&gt;=$L80),"支払済み",IF($L80="","請求前",IF($M80="","支払予定日 未定",IF(TODAY()&gt;$M80,"支払予定日 超過 "&amp;TEXT(TODAY()-$M80,"0")&amp;"日","支払まで "&amp;TEXT($M80-TODAY(),"0")&amp;"日")))))</f>
        <v/>
      </c>
      <c r="R80" s="25"/>
      <c r="T80" s="2" t="str">
        <f aca="false">IFERROR(VLOOKUP(VLOOKUP($C80,外注先台帳!$B$7:$U$56,17,0),マスタ!$E$4:$F$7,2,0),"")</f>
        <v/>
      </c>
      <c r="U80" s="2" t="str">
        <f aca="false">IFERROR(VLOOKUP(VLOOKUP($C80,外注先台帳!$B$7:$U$56,18,0),マスタ!$H$4:$J$9,2,0),"")</f>
        <v/>
      </c>
      <c r="V80" s="2" t="str">
        <f aca="false">IFERROR(VLOOKUP(VLOOKUP($C80,外注先台帳!$B$7:$U$56,18,0),マスタ!$H$4:$J$9,3,0),"")</f>
        <v/>
      </c>
    </row>
    <row r="81" customFormat="false" ht="15" hidden="false" customHeight="false" outlineLevel="0" collapsed="false">
      <c r="A81" s="19" t="str">
        <f aca="false">IF($B81="","",COUNTA($B$7:$B81))</f>
        <v/>
      </c>
      <c r="B81" s="20"/>
      <c r="C81" s="20"/>
      <c r="D81" s="20"/>
      <c r="E81" s="22"/>
      <c r="F81" s="33"/>
      <c r="G81" s="22"/>
      <c r="H81" s="22"/>
      <c r="I81" s="34"/>
      <c r="J81" s="35" t="str">
        <f aca="false">IF(OR($F81="",$I81=""),"",ROUND($F81*$I81,0))</f>
        <v/>
      </c>
      <c r="K81" s="22"/>
      <c r="L81" s="33"/>
      <c r="M81" s="36" t="str">
        <f aca="false">IF(OR($C81="",$K81="",NOT(ISNUMBER($U81))),"",IF($V81=0,EOMONTH($K81,$U81+IF(AND(ISNUMBER($T81),$T81&lt;&gt;0,DAY($K81)&gt;$T81),1,0)),EOMONTH($K81,$U81+IF(AND(ISNUMBER($T81),$T81&lt;&gt;0,DAY($K81)&gt;$T81),1,0)-1)+$V81))</f>
        <v/>
      </c>
      <c r="N81" s="33"/>
      <c r="O81" s="35" t="str">
        <f aca="false">IF($L81="","",$L81-IF($N81="",0,$N81))</f>
        <v/>
      </c>
      <c r="P81" s="21"/>
      <c r="Q81" s="24" t="str">
        <f aca="true">IF($B81="","",IF(AND($L81&lt;&gt;"",$N81&lt;&gt;"",$N81&gt;=$L81),"支払済み",IF($L81="","請求前",IF($M81="","支払予定日 未定",IF(TODAY()&gt;$M81,"支払予定日 超過 "&amp;TEXT(TODAY()-$M81,"0")&amp;"日","支払まで "&amp;TEXT($M81-TODAY(),"0")&amp;"日")))))</f>
        <v/>
      </c>
      <c r="R81" s="25"/>
      <c r="T81" s="2" t="str">
        <f aca="false">IFERROR(VLOOKUP(VLOOKUP($C81,外注先台帳!$B$7:$U$56,17,0),マスタ!$E$4:$F$7,2,0),"")</f>
        <v/>
      </c>
      <c r="U81" s="2" t="str">
        <f aca="false">IFERROR(VLOOKUP(VLOOKUP($C81,外注先台帳!$B$7:$U$56,18,0),マスタ!$H$4:$J$9,2,0),"")</f>
        <v/>
      </c>
      <c r="V81" s="2" t="str">
        <f aca="false">IFERROR(VLOOKUP(VLOOKUP($C81,外注先台帳!$B$7:$U$56,18,0),マスタ!$H$4:$J$9,3,0),"")</f>
        <v/>
      </c>
    </row>
    <row r="82" customFormat="false" ht="15" hidden="false" customHeight="false" outlineLevel="0" collapsed="false">
      <c r="A82" s="19" t="str">
        <f aca="false">IF($B82="","",COUNTA($B$7:$B82))</f>
        <v/>
      </c>
      <c r="B82" s="20"/>
      <c r="C82" s="20"/>
      <c r="D82" s="20"/>
      <c r="E82" s="22"/>
      <c r="F82" s="33"/>
      <c r="G82" s="22"/>
      <c r="H82" s="22"/>
      <c r="I82" s="34"/>
      <c r="J82" s="35" t="str">
        <f aca="false">IF(OR($F82="",$I82=""),"",ROUND($F82*$I82,0))</f>
        <v/>
      </c>
      <c r="K82" s="22"/>
      <c r="L82" s="33"/>
      <c r="M82" s="36" t="str">
        <f aca="false">IF(OR($C82="",$K82="",NOT(ISNUMBER($U82))),"",IF($V82=0,EOMONTH($K82,$U82+IF(AND(ISNUMBER($T82),$T82&lt;&gt;0,DAY($K82)&gt;$T82),1,0)),EOMONTH($K82,$U82+IF(AND(ISNUMBER($T82),$T82&lt;&gt;0,DAY($K82)&gt;$T82),1,0)-1)+$V82))</f>
        <v/>
      </c>
      <c r="N82" s="33"/>
      <c r="O82" s="35" t="str">
        <f aca="false">IF($L82="","",$L82-IF($N82="",0,$N82))</f>
        <v/>
      </c>
      <c r="P82" s="21"/>
      <c r="Q82" s="24" t="str">
        <f aca="true">IF($B82="","",IF(AND($L82&lt;&gt;"",$N82&lt;&gt;"",$N82&gt;=$L82),"支払済み",IF($L82="","請求前",IF($M82="","支払予定日 未定",IF(TODAY()&gt;$M82,"支払予定日 超過 "&amp;TEXT(TODAY()-$M82,"0")&amp;"日","支払まで "&amp;TEXT($M82-TODAY(),"0")&amp;"日")))))</f>
        <v/>
      </c>
      <c r="R82" s="25"/>
      <c r="T82" s="2" t="str">
        <f aca="false">IFERROR(VLOOKUP(VLOOKUP($C82,外注先台帳!$B$7:$U$56,17,0),マスタ!$E$4:$F$7,2,0),"")</f>
        <v/>
      </c>
      <c r="U82" s="2" t="str">
        <f aca="false">IFERROR(VLOOKUP(VLOOKUP($C82,外注先台帳!$B$7:$U$56,18,0),マスタ!$H$4:$J$9,2,0),"")</f>
        <v/>
      </c>
      <c r="V82" s="2" t="str">
        <f aca="false">IFERROR(VLOOKUP(VLOOKUP($C82,外注先台帳!$B$7:$U$56,18,0),マスタ!$H$4:$J$9,3,0),"")</f>
        <v/>
      </c>
    </row>
    <row r="83" customFormat="false" ht="15" hidden="false" customHeight="false" outlineLevel="0" collapsed="false">
      <c r="A83" s="19" t="str">
        <f aca="false">IF($B83="","",COUNTA($B$7:$B83))</f>
        <v/>
      </c>
      <c r="B83" s="20"/>
      <c r="C83" s="20"/>
      <c r="D83" s="20"/>
      <c r="E83" s="22"/>
      <c r="F83" s="33"/>
      <c r="G83" s="22"/>
      <c r="H83" s="22"/>
      <c r="I83" s="34"/>
      <c r="J83" s="35" t="str">
        <f aca="false">IF(OR($F83="",$I83=""),"",ROUND($F83*$I83,0))</f>
        <v/>
      </c>
      <c r="K83" s="22"/>
      <c r="L83" s="33"/>
      <c r="M83" s="36" t="str">
        <f aca="false">IF(OR($C83="",$K83="",NOT(ISNUMBER($U83))),"",IF($V83=0,EOMONTH($K83,$U83+IF(AND(ISNUMBER($T83),$T83&lt;&gt;0,DAY($K83)&gt;$T83),1,0)),EOMONTH($K83,$U83+IF(AND(ISNUMBER($T83),$T83&lt;&gt;0,DAY($K83)&gt;$T83),1,0)-1)+$V83))</f>
        <v/>
      </c>
      <c r="N83" s="33"/>
      <c r="O83" s="35" t="str">
        <f aca="false">IF($L83="","",$L83-IF($N83="",0,$N83))</f>
        <v/>
      </c>
      <c r="P83" s="21"/>
      <c r="Q83" s="24" t="str">
        <f aca="true">IF($B83="","",IF(AND($L83&lt;&gt;"",$N83&lt;&gt;"",$N83&gt;=$L83),"支払済み",IF($L83="","請求前",IF($M83="","支払予定日 未定",IF(TODAY()&gt;$M83,"支払予定日 超過 "&amp;TEXT(TODAY()-$M83,"0")&amp;"日","支払まで "&amp;TEXT($M83-TODAY(),"0")&amp;"日")))))</f>
        <v/>
      </c>
      <c r="R83" s="25"/>
      <c r="T83" s="2" t="str">
        <f aca="false">IFERROR(VLOOKUP(VLOOKUP($C83,外注先台帳!$B$7:$U$56,17,0),マスタ!$E$4:$F$7,2,0),"")</f>
        <v/>
      </c>
      <c r="U83" s="2" t="str">
        <f aca="false">IFERROR(VLOOKUP(VLOOKUP($C83,外注先台帳!$B$7:$U$56,18,0),マスタ!$H$4:$J$9,2,0),"")</f>
        <v/>
      </c>
      <c r="V83" s="2" t="str">
        <f aca="false">IFERROR(VLOOKUP(VLOOKUP($C83,外注先台帳!$B$7:$U$56,18,0),マスタ!$H$4:$J$9,3,0),"")</f>
        <v/>
      </c>
    </row>
    <row r="84" customFormat="false" ht="15" hidden="false" customHeight="false" outlineLevel="0" collapsed="false">
      <c r="A84" s="19" t="str">
        <f aca="false">IF($B84="","",COUNTA($B$7:$B84))</f>
        <v/>
      </c>
      <c r="B84" s="20"/>
      <c r="C84" s="20"/>
      <c r="D84" s="20"/>
      <c r="E84" s="22"/>
      <c r="F84" s="33"/>
      <c r="G84" s="22"/>
      <c r="H84" s="22"/>
      <c r="I84" s="34"/>
      <c r="J84" s="35" t="str">
        <f aca="false">IF(OR($F84="",$I84=""),"",ROUND($F84*$I84,0))</f>
        <v/>
      </c>
      <c r="K84" s="22"/>
      <c r="L84" s="33"/>
      <c r="M84" s="36" t="str">
        <f aca="false">IF(OR($C84="",$K84="",NOT(ISNUMBER($U84))),"",IF($V84=0,EOMONTH($K84,$U84+IF(AND(ISNUMBER($T84),$T84&lt;&gt;0,DAY($K84)&gt;$T84),1,0)),EOMONTH($K84,$U84+IF(AND(ISNUMBER($T84),$T84&lt;&gt;0,DAY($K84)&gt;$T84),1,0)-1)+$V84))</f>
        <v/>
      </c>
      <c r="N84" s="33"/>
      <c r="O84" s="35" t="str">
        <f aca="false">IF($L84="","",$L84-IF($N84="",0,$N84))</f>
        <v/>
      </c>
      <c r="P84" s="21"/>
      <c r="Q84" s="24" t="str">
        <f aca="true">IF($B84="","",IF(AND($L84&lt;&gt;"",$N84&lt;&gt;"",$N84&gt;=$L84),"支払済み",IF($L84="","請求前",IF($M84="","支払予定日 未定",IF(TODAY()&gt;$M84,"支払予定日 超過 "&amp;TEXT(TODAY()-$M84,"0")&amp;"日","支払まで "&amp;TEXT($M84-TODAY(),"0")&amp;"日")))))</f>
        <v/>
      </c>
      <c r="R84" s="25"/>
      <c r="T84" s="2" t="str">
        <f aca="false">IFERROR(VLOOKUP(VLOOKUP($C84,外注先台帳!$B$7:$U$56,17,0),マスタ!$E$4:$F$7,2,0),"")</f>
        <v/>
      </c>
      <c r="U84" s="2" t="str">
        <f aca="false">IFERROR(VLOOKUP(VLOOKUP($C84,外注先台帳!$B$7:$U$56,18,0),マスタ!$H$4:$J$9,2,0),"")</f>
        <v/>
      </c>
      <c r="V84" s="2" t="str">
        <f aca="false">IFERROR(VLOOKUP(VLOOKUP($C84,外注先台帳!$B$7:$U$56,18,0),マスタ!$H$4:$J$9,3,0),"")</f>
        <v/>
      </c>
    </row>
    <row r="85" customFormat="false" ht="15" hidden="false" customHeight="false" outlineLevel="0" collapsed="false">
      <c r="A85" s="19" t="str">
        <f aca="false">IF($B85="","",COUNTA($B$7:$B85))</f>
        <v/>
      </c>
      <c r="B85" s="20"/>
      <c r="C85" s="20"/>
      <c r="D85" s="20"/>
      <c r="E85" s="22"/>
      <c r="F85" s="33"/>
      <c r="G85" s="22"/>
      <c r="H85" s="22"/>
      <c r="I85" s="34"/>
      <c r="J85" s="35" t="str">
        <f aca="false">IF(OR($F85="",$I85=""),"",ROUND($F85*$I85,0))</f>
        <v/>
      </c>
      <c r="K85" s="22"/>
      <c r="L85" s="33"/>
      <c r="M85" s="36" t="str">
        <f aca="false">IF(OR($C85="",$K85="",NOT(ISNUMBER($U85))),"",IF($V85=0,EOMONTH($K85,$U85+IF(AND(ISNUMBER($T85),$T85&lt;&gt;0,DAY($K85)&gt;$T85),1,0)),EOMONTH($K85,$U85+IF(AND(ISNUMBER($T85),$T85&lt;&gt;0,DAY($K85)&gt;$T85),1,0)-1)+$V85))</f>
        <v/>
      </c>
      <c r="N85" s="33"/>
      <c r="O85" s="35" t="str">
        <f aca="false">IF($L85="","",$L85-IF($N85="",0,$N85))</f>
        <v/>
      </c>
      <c r="P85" s="21"/>
      <c r="Q85" s="24" t="str">
        <f aca="true">IF($B85="","",IF(AND($L85&lt;&gt;"",$N85&lt;&gt;"",$N85&gt;=$L85),"支払済み",IF($L85="","請求前",IF($M85="","支払予定日 未定",IF(TODAY()&gt;$M85,"支払予定日 超過 "&amp;TEXT(TODAY()-$M85,"0")&amp;"日","支払まで "&amp;TEXT($M85-TODAY(),"0")&amp;"日")))))</f>
        <v/>
      </c>
      <c r="R85" s="25"/>
      <c r="T85" s="2" t="str">
        <f aca="false">IFERROR(VLOOKUP(VLOOKUP($C85,外注先台帳!$B$7:$U$56,17,0),マスタ!$E$4:$F$7,2,0),"")</f>
        <v/>
      </c>
      <c r="U85" s="2" t="str">
        <f aca="false">IFERROR(VLOOKUP(VLOOKUP($C85,外注先台帳!$B$7:$U$56,18,0),マスタ!$H$4:$J$9,2,0),"")</f>
        <v/>
      </c>
      <c r="V85" s="2" t="str">
        <f aca="false">IFERROR(VLOOKUP(VLOOKUP($C85,外注先台帳!$B$7:$U$56,18,0),マスタ!$H$4:$J$9,3,0),"")</f>
        <v/>
      </c>
    </row>
    <row r="86" customFormat="false" ht="15" hidden="false" customHeight="false" outlineLevel="0" collapsed="false">
      <c r="A86" s="19" t="str">
        <f aca="false">IF($B86="","",COUNTA($B$7:$B86))</f>
        <v/>
      </c>
      <c r="B86" s="20"/>
      <c r="C86" s="20"/>
      <c r="D86" s="20"/>
      <c r="E86" s="22"/>
      <c r="F86" s="33"/>
      <c r="G86" s="22"/>
      <c r="H86" s="22"/>
      <c r="I86" s="34"/>
      <c r="J86" s="35" t="str">
        <f aca="false">IF(OR($F86="",$I86=""),"",ROUND($F86*$I86,0))</f>
        <v/>
      </c>
      <c r="K86" s="22"/>
      <c r="L86" s="33"/>
      <c r="M86" s="36" t="str">
        <f aca="false">IF(OR($C86="",$K86="",NOT(ISNUMBER($U86))),"",IF($V86=0,EOMONTH($K86,$U86+IF(AND(ISNUMBER($T86),$T86&lt;&gt;0,DAY($K86)&gt;$T86),1,0)),EOMONTH($K86,$U86+IF(AND(ISNUMBER($T86),$T86&lt;&gt;0,DAY($K86)&gt;$T86),1,0)-1)+$V86))</f>
        <v/>
      </c>
      <c r="N86" s="33"/>
      <c r="O86" s="35" t="str">
        <f aca="false">IF($L86="","",$L86-IF($N86="",0,$N86))</f>
        <v/>
      </c>
      <c r="P86" s="21"/>
      <c r="Q86" s="24" t="str">
        <f aca="true">IF($B86="","",IF(AND($L86&lt;&gt;"",$N86&lt;&gt;"",$N86&gt;=$L86),"支払済み",IF($L86="","請求前",IF($M86="","支払予定日 未定",IF(TODAY()&gt;$M86,"支払予定日 超過 "&amp;TEXT(TODAY()-$M86,"0")&amp;"日","支払まで "&amp;TEXT($M86-TODAY(),"0")&amp;"日")))))</f>
        <v/>
      </c>
      <c r="R86" s="25"/>
      <c r="T86" s="2" t="str">
        <f aca="false">IFERROR(VLOOKUP(VLOOKUP($C86,外注先台帳!$B$7:$U$56,17,0),マスタ!$E$4:$F$7,2,0),"")</f>
        <v/>
      </c>
      <c r="U86" s="2" t="str">
        <f aca="false">IFERROR(VLOOKUP(VLOOKUP($C86,外注先台帳!$B$7:$U$56,18,0),マスタ!$H$4:$J$9,2,0),"")</f>
        <v/>
      </c>
      <c r="V86" s="2" t="str">
        <f aca="false">IFERROR(VLOOKUP(VLOOKUP($C86,外注先台帳!$B$7:$U$56,18,0),マスタ!$H$4:$J$9,3,0),"")</f>
        <v/>
      </c>
    </row>
    <row r="87" customFormat="false" ht="15" hidden="false" customHeight="false" outlineLevel="0" collapsed="false">
      <c r="A87" s="19" t="str">
        <f aca="false">IF($B87="","",COUNTA($B$7:$B87))</f>
        <v/>
      </c>
      <c r="B87" s="20"/>
      <c r="C87" s="20"/>
      <c r="D87" s="20"/>
      <c r="E87" s="22"/>
      <c r="F87" s="33"/>
      <c r="G87" s="22"/>
      <c r="H87" s="22"/>
      <c r="I87" s="34"/>
      <c r="J87" s="35" t="str">
        <f aca="false">IF(OR($F87="",$I87=""),"",ROUND($F87*$I87,0))</f>
        <v/>
      </c>
      <c r="K87" s="22"/>
      <c r="L87" s="33"/>
      <c r="M87" s="36" t="str">
        <f aca="false">IF(OR($C87="",$K87="",NOT(ISNUMBER($U87))),"",IF($V87=0,EOMONTH($K87,$U87+IF(AND(ISNUMBER($T87),$T87&lt;&gt;0,DAY($K87)&gt;$T87),1,0)),EOMONTH($K87,$U87+IF(AND(ISNUMBER($T87),$T87&lt;&gt;0,DAY($K87)&gt;$T87),1,0)-1)+$V87))</f>
        <v/>
      </c>
      <c r="N87" s="33"/>
      <c r="O87" s="35" t="str">
        <f aca="false">IF($L87="","",$L87-IF($N87="",0,$N87))</f>
        <v/>
      </c>
      <c r="P87" s="21"/>
      <c r="Q87" s="24" t="str">
        <f aca="true">IF($B87="","",IF(AND($L87&lt;&gt;"",$N87&lt;&gt;"",$N87&gt;=$L87),"支払済み",IF($L87="","請求前",IF($M87="","支払予定日 未定",IF(TODAY()&gt;$M87,"支払予定日 超過 "&amp;TEXT(TODAY()-$M87,"0")&amp;"日","支払まで "&amp;TEXT($M87-TODAY(),"0")&amp;"日")))))</f>
        <v/>
      </c>
      <c r="R87" s="25"/>
      <c r="T87" s="2" t="str">
        <f aca="false">IFERROR(VLOOKUP(VLOOKUP($C87,外注先台帳!$B$7:$U$56,17,0),マスタ!$E$4:$F$7,2,0),"")</f>
        <v/>
      </c>
      <c r="U87" s="2" t="str">
        <f aca="false">IFERROR(VLOOKUP(VLOOKUP($C87,外注先台帳!$B$7:$U$56,18,0),マスタ!$H$4:$J$9,2,0),"")</f>
        <v/>
      </c>
      <c r="V87" s="2" t="str">
        <f aca="false">IFERROR(VLOOKUP(VLOOKUP($C87,外注先台帳!$B$7:$U$56,18,0),マスタ!$H$4:$J$9,3,0),"")</f>
        <v/>
      </c>
    </row>
    <row r="88" customFormat="false" ht="15" hidden="false" customHeight="false" outlineLevel="0" collapsed="false">
      <c r="A88" s="19" t="str">
        <f aca="false">IF($B88="","",COUNTA($B$7:$B88))</f>
        <v/>
      </c>
      <c r="B88" s="20"/>
      <c r="C88" s="20"/>
      <c r="D88" s="20"/>
      <c r="E88" s="22"/>
      <c r="F88" s="33"/>
      <c r="G88" s="22"/>
      <c r="H88" s="22"/>
      <c r="I88" s="34"/>
      <c r="J88" s="35" t="str">
        <f aca="false">IF(OR($F88="",$I88=""),"",ROUND($F88*$I88,0))</f>
        <v/>
      </c>
      <c r="K88" s="22"/>
      <c r="L88" s="33"/>
      <c r="M88" s="36" t="str">
        <f aca="false">IF(OR($C88="",$K88="",NOT(ISNUMBER($U88))),"",IF($V88=0,EOMONTH($K88,$U88+IF(AND(ISNUMBER($T88),$T88&lt;&gt;0,DAY($K88)&gt;$T88),1,0)),EOMONTH($K88,$U88+IF(AND(ISNUMBER($T88),$T88&lt;&gt;0,DAY($K88)&gt;$T88),1,0)-1)+$V88))</f>
        <v/>
      </c>
      <c r="N88" s="33"/>
      <c r="O88" s="35" t="str">
        <f aca="false">IF($L88="","",$L88-IF($N88="",0,$N88))</f>
        <v/>
      </c>
      <c r="P88" s="21"/>
      <c r="Q88" s="24" t="str">
        <f aca="true">IF($B88="","",IF(AND($L88&lt;&gt;"",$N88&lt;&gt;"",$N88&gt;=$L88),"支払済み",IF($L88="","請求前",IF($M88="","支払予定日 未定",IF(TODAY()&gt;$M88,"支払予定日 超過 "&amp;TEXT(TODAY()-$M88,"0")&amp;"日","支払まで "&amp;TEXT($M88-TODAY(),"0")&amp;"日")))))</f>
        <v/>
      </c>
      <c r="R88" s="25"/>
      <c r="T88" s="2" t="str">
        <f aca="false">IFERROR(VLOOKUP(VLOOKUP($C88,外注先台帳!$B$7:$U$56,17,0),マスタ!$E$4:$F$7,2,0),"")</f>
        <v/>
      </c>
      <c r="U88" s="2" t="str">
        <f aca="false">IFERROR(VLOOKUP(VLOOKUP($C88,外注先台帳!$B$7:$U$56,18,0),マスタ!$H$4:$J$9,2,0),"")</f>
        <v/>
      </c>
      <c r="V88" s="2" t="str">
        <f aca="false">IFERROR(VLOOKUP(VLOOKUP($C88,外注先台帳!$B$7:$U$56,18,0),マスタ!$H$4:$J$9,3,0),"")</f>
        <v/>
      </c>
    </row>
    <row r="89" customFormat="false" ht="15" hidden="false" customHeight="false" outlineLevel="0" collapsed="false">
      <c r="A89" s="19" t="str">
        <f aca="false">IF($B89="","",COUNTA($B$7:$B89))</f>
        <v/>
      </c>
      <c r="B89" s="20"/>
      <c r="C89" s="20"/>
      <c r="D89" s="20"/>
      <c r="E89" s="22"/>
      <c r="F89" s="33"/>
      <c r="G89" s="22"/>
      <c r="H89" s="22"/>
      <c r="I89" s="34"/>
      <c r="J89" s="35" t="str">
        <f aca="false">IF(OR($F89="",$I89=""),"",ROUND($F89*$I89,0))</f>
        <v/>
      </c>
      <c r="K89" s="22"/>
      <c r="L89" s="33"/>
      <c r="M89" s="36" t="str">
        <f aca="false">IF(OR($C89="",$K89="",NOT(ISNUMBER($U89))),"",IF($V89=0,EOMONTH($K89,$U89+IF(AND(ISNUMBER($T89),$T89&lt;&gt;0,DAY($K89)&gt;$T89),1,0)),EOMONTH($K89,$U89+IF(AND(ISNUMBER($T89),$T89&lt;&gt;0,DAY($K89)&gt;$T89),1,0)-1)+$V89))</f>
        <v/>
      </c>
      <c r="N89" s="33"/>
      <c r="O89" s="35" t="str">
        <f aca="false">IF($L89="","",$L89-IF($N89="",0,$N89))</f>
        <v/>
      </c>
      <c r="P89" s="21"/>
      <c r="Q89" s="24" t="str">
        <f aca="true">IF($B89="","",IF(AND($L89&lt;&gt;"",$N89&lt;&gt;"",$N89&gt;=$L89),"支払済み",IF($L89="","請求前",IF($M89="","支払予定日 未定",IF(TODAY()&gt;$M89,"支払予定日 超過 "&amp;TEXT(TODAY()-$M89,"0")&amp;"日","支払まで "&amp;TEXT($M89-TODAY(),"0")&amp;"日")))))</f>
        <v/>
      </c>
      <c r="R89" s="25"/>
      <c r="T89" s="2" t="str">
        <f aca="false">IFERROR(VLOOKUP(VLOOKUP($C89,外注先台帳!$B$7:$U$56,17,0),マスタ!$E$4:$F$7,2,0),"")</f>
        <v/>
      </c>
      <c r="U89" s="2" t="str">
        <f aca="false">IFERROR(VLOOKUP(VLOOKUP($C89,外注先台帳!$B$7:$U$56,18,0),マスタ!$H$4:$J$9,2,0),"")</f>
        <v/>
      </c>
      <c r="V89" s="2" t="str">
        <f aca="false">IFERROR(VLOOKUP(VLOOKUP($C89,外注先台帳!$B$7:$U$56,18,0),マスタ!$H$4:$J$9,3,0),"")</f>
        <v/>
      </c>
    </row>
    <row r="90" customFormat="false" ht="15" hidden="false" customHeight="false" outlineLevel="0" collapsed="false">
      <c r="A90" s="19" t="str">
        <f aca="false">IF($B90="","",COUNTA($B$7:$B90))</f>
        <v/>
      </c>
      <c r="B90" s="20"/>
      <c r="C90" s="20"/>
      <c r="D90" s="20"/>
      <c r="E90" s="22"/>
      <c r="F90" s="33"/>
      <c r="G90" s="22"/>
      <c r="H90" s="22"/>
      <c r="I90" s="34"/>
      <c r="J90" s="35" t="str">
        <f aca="false">IF(OR($F90="",$I90=""),"",ROUND($F90*$I90,0))</f>
        <v/>
      </c>
      <c r="K90" s="22"/>
      <c r="L90" s="33"/>
      <c r="M90" s="36" t="str">
        <f aca="false">IF(OR($C90="",$K90="",NOT(ISNUMBER($U90))),"",IF($V90=0,EOMONTH($K90,$U90+IF(AND(ISNUMBER($T90),$T90&lt;&gt;0,DAY($K90)&gt;$T90),1,0)),EOMONTH($K90,$U90+IF(AND(ISNUMBER($T90),$T90&lt;&gt;0,DAY($K90)&gt;$T90),1,0)-1)+$V90))</f>
        <v/>
      </c>
      <c r="N90" s="33"/>
      <c r="O90" s="35" t="str">
        <f aca="false">IF($L90="","",$L90-IF($N90="",0,$N90))</f>
        <v/>
      </c>
      <c r="P90" s="21"/>
      <c r="Q90" s="24" t="str">
        <f aca="true">IF($B90="","",IF(AND($L90&lt;&gt;"",$N90&lt;&gt;"",$N90&gt;=$L90),"支払済み",IF($L90="","請求前",IF($M90="","支払予定日 未定",IF(TODAY()&gt;$M90,"支払予定日 超過 "&amp;TEXT(TODAY()-$M90,"0")&amp;"日","支払まで "&amp;TEXT($M90-TODAY(),"0")&amp;"日")))))</f>
        <v/>
      </c>
      <c r="R90" s="25"/>
      <c r="T90" s="2" t="str">
        <f aca="false">IFERROR(VLOOKUP(VLOOKUP($C90,外注先台帳!$B$7:$U$56,17,0),マスタ!$E$4:$F$7,2,0),"")</f>
        <v/>
      </c>
      <c r="U90" s="2" t="str">
        <f aca="false">IFERROR(VLOOKUP(VLOOKUP($C90,外注先台帳!$B$7:$U$56,18,0),マスタ!$H$4:$J$9,2,0),"")</f>
        <v/>
      </c>
      <c r="V90" s="2" t="str">
        <f aca="false">IFERROR(VLOOKUP(VLOOKUP($C90,外注先台帳!$B$7:$U$56,18,0),マスタ!$H$4:$J$9,3,0),"")</f>
        <v/>
      </c>
    </row>
    <row r="91" customFormat="false" ht="15" hidden="false" customHeight="false" outlineLevel="0" collapsed="false">
      <c r="A91" s="19" t="str">
        <f aca="false">IF($B91="","",COUNTA($B$7:$B91))</f>
        <v/>
      </c>
      <c r="B91" s="20"/>
      <c r="C91" s="20"/>
      <c r="D91" s="20"/>
      <c r="E91" s="22"/>
      <c r="F91" s="33"/>
      <c r="G91" s="22"/>
      <c r="H91" s="22"/>
      <c r="I91" s="34"/>
      <c r="J91" s="35" t="str">
        <f aca="false">IF(OR($F91="",$I91=""),"",ROUND($F91*$I91,0))</f>
        <v/>
      </c>
      <c r="K91" s="22"/>
      <c r="L91" s="33"/>
      <c r="M91" s="36" t="str">
        <f aca="false">IF(OR($C91="",$K91="",NOT(ISNUMBER($U91))),"",IF($V91=0,EOMONTH($K91,$U91+IF(AND(ISNUMBER($T91),$T91&lt;&gt;0,DAY($K91)&gt;$T91),1,0)),EOMONTH($K91,$U91+IF(AND(ISNUMBER($T91),$T91&lt;&gt;0,DAY($K91)&gt;$T91),1,0)-1)+$V91))</f>
        <v/>
      </c>
      <c r="N91" s="33"/>
      <c r="O91" s="35" t="str">
        <f aca="false">IF($L91="","",$L91-IF($N91="",0,$N91))</f>
        <v/>
      </c>
      <c r="P91" s="21"/>
      <c r="Q91" s="24" t="str">
        <f aca="true">IF($B91="","",IF(AND($L91&lt;&gt;"",$N91&lt;&gt;"",$N91&gt;=$L91),"支払済み",IF($L91="","請求前",IF($M91="","支払予定日 未定",IF(TODAY()&gt;$M91,"支払予定日 超過 "&amp;TEXT(TODAY()-$M91,"0")&amp;"日","支払まで "&amp;TEXT($M91-TODAY(),"0")&amp;"日")))))</f>
        <v/>
      </c>
      <c r="R91" s="25"/>
      <c r="T91" s="2" t="str">
        <f aca="false">IFERROR(VLOOKUP(VLOOKUP($C91,外注先台帳!$B$7:$U$56,17,0),マスタ!$E$4:$F$7,2,0),"")</f>
        <v/>
      </c>
      <c r="U91" s="2" t="str">
        <f aca="false">IFERROR(VLOOKUP(VLOOKUP($C91,外注先台帳!$B$7:$U$56,18,0),マスタ!$H$4:$J$9,2,0),"")</f>
        <v/>
      </c>
      <c r="V91" s="2" t="str">
        <f aca="false">IFERROR(VLOOKUP(VLOOKUP($C91,外注先台帳!$B$7:$U$56,18,0),マスタ!$H$4:$J$9,3,0),"")</f>
        <v/>
      </c>
    </row>
    <row r="92" customFormat="false" ht="15" hidden="false" customHeight="false" outlineLevel="0" collapsed="false">
      <c r="A92" s="19" t="str">
        <f aca="false">IF($B92="","",COUNTA($B$7:$B92))</f>
        <v/>
      </c>
      <c r="B92" s="20"/>
      <c r="C92" s="20"/>
      <c r="D92" s="20"/>
      <c r="E92" s="22"/>
      <c r="F92" s="33"/>
      <c r="G92" s="22"/>
      <c r="H92" s="22"/>
      <c r="I92" s="34"/>
      <c r="J92" s="35" t="str">
        <f aca="false">IF(OR($F92="",$I92=""),"",ROUND($F92*$I92,0))</f>
        <v/>
      </c>
      <c r="K92" s="22"/>
      <c r="L92" s="33"/>
      <c r="M92" s="36" t="str">
        <f aca="false">IF(OR($C92="",$K92="",NOT(ISNUMBER($U92))),"",IF($V92=0,EOMONTH($K92,$U92+IF(AND(ISNUMBER($T92),$T92&lt;&gt;0,DAY($K92)&gt;$T92),1,0)),EOMONTH($K92,$U92+IF(AND(ISNUMBER($T92),$T92&lt;&gt;0,DAY($K92)&gt;$T92),1,0)-1)+$V92))</f>
        <v/>
      </c>
      <c r="N92" s="33"/>
      <c r="O92" s="35" t="str">
        <f aca="false">IF($L92="","",$L92-IF($N92="",0,$N92))</f>
        <v/>
      </c>
      <c r="P92" s="21"/>
      <c r="Q92" s="24" t="str">
        <f aca="true">IF($B92="","",IF(AND($L92&lt;&gt;"",$N92&lt;&gt;"",$N92&gt;=$L92),"支払済み",IF($L92="","請求前",IF($M92="","支払予定日 未定",IF(TODAY()&gt;$M92,"支払予定日 超過 "&amp;TEXT(TODAY()-$M92,"0")&amp;"日","支払まで "&amp;TEXT($M92-TODAY(),"0")&amp;"日")))))</f>
        <v/>
      </c>
      <c r="R92" s="25"/>
      <c r="T92" s="2" t="str">
        <f aca="false">IFERROR(VLOOKUP(VLOOKUP($C92,外注先台帳!$B$7:$U$56,17,0),マスタ!$E$4:$F$7,2,0),"")</f>
        <v/>
      </c>
      <c r="U92" s="2" t="str">
        <f aca="false">IFERROR(VLOOKUP(VLOOKUP($C92,外注先台帳!$B$7:$U$56,18,0),マスタ!$H$4:$J$9,2,0),"")</f>
        <v/>
      </c>
      <c r="V92" s="2" t="str">
        <f aca="false">IFERROR(VLOOKUP(VLOOKUP($C92,外注先台帳!$B$7:$U$56,18,0),マスタ!$H$4:$J$9,3,0),"")</f>
        <v/>
      </c>
    </row>
    <row r="93" customFormat="false" ht="15" hidden="false" customHeight="false" outlineLevel="0" collapsed="false">
      <c r="A93" s="19" t="str">
        <f aca="false">IF($B93="","",COUNTA($B$7:$B93))</f>
        <v/>
      </c>
      <c r="B93" s="20"/>
      <c r="C93" s="20"/>
      <c r="D93" s="20"/>
      <c r="E93" s="22"/>
      <c r="F93" s="33"/>
      <c r="G93" s="22"/>
      <c r="H93" s="22"/>
      <c r="I93" s="34"/>
      <c r="J93" s="35" t="str">
        <f aca="false">IF(OR($F93="",$I93=""),"",ROUND($F93*$I93,0))</f>
        <v/>
      </c>
      <c r="K93" s="22"/>
      <c r="L93" s="33"/>
      <c r="M93" s="36" t="str">
        <f aca="false">IF(OR($C93="",$K93="",NOT(ISNUMBER($U93))),"",IF($V93=0,EOMONTH($K93,$U93+IF(AND(ISNUMBER($T93),$T93&lt;&gt;0,DAY($K93)&gt;$T93),1,0)),EOMONTH($K93,$U93+IF(AND(ISNUMBER($T93),$T93&lt;&gt;0,DAY($K93)&gt;$T93),1,0)-1)+$V93))</f>
        <v/>
      </c>
      <c r="N93" s="33"/>
      <c r="O93" s="35" t="str">
        <f aca="false">IF($L93="","",$L93-IF($N93="",0,$N93))</f>
        <v/>
      </c>
      <c r="P93" s="21"/>
      <c r="Q93" s="24" t="str">
        <f aca="true">IF($B93="","",IF(AND($L93&lt;&gt;"",$N93&lt;&gt;"",$N93&gt;=$L93),"支払済み",IF($L93="","請求前",IF($M93="","支払予定日 未定",IF(TODAY()&gt;$M93,"支払予定日 超過 "&amp;TEXT(TODAY()-$M93,"0")&amp;"日","支払まで "&amp;TEXT($M93-TODAY(),"0")&amp;"日")))))</f>
        <v/>
      </c>
      <c r="R93" s="25"/>
      <c r="T93" s="2" t="str">
        <f aca="false">IFERROR(VLOOKUP(VLOOKUP($C93,外注先台帳!$B$7:$U$56,17,0),マスタ!$E$4:$F$7,2,0),"")</f>
        <v/>
      </c>
      <c r="U93" s="2" t="str">
        <f aca="false">IFERROR(VLOOKUP(VLOOKUP($C93,外注先台帳!$B$7:$U$56,18,0),マスタ!$H$4:$J$9,2,0),"")</f>
        <v/>
      </c>
      <c r="V93" s="2" t="str">
        <f aca="false">IFERROR(VLOOKUP(VLOOKUP($C93,外注先台帳!$B$7:$U$56,18,0),マスタ!$H$4:$J$9,3,0),"")</f>
        <v/>
      </c>
    </row>
    <row r="94" customFormat="false" ht="15" hidden="false" customHeight="false" outlineLevel="0" collapsed="false">
      <c r="A94" s="19" t="str">
        <f aca="false">IF($B94="","",COUNTA($B$7:$B94))</f>
        <v/>
      </c>
      <c r="B94" s="20"/>
      <c r="C94" s="20"/>
      <c r="D94" s="20"/>
      <c r="E94" s="22"/>
      <c r="F94" s="33"/>
      <c r="G94" s="22"/>
      <c r="H94" s="22"/>
      <c r="I94" s="34"/>
      <c r="J94" s="35" t="str">
        <f aca="false">IF(OR($F94="",$I94=""),"",ROUND($F94*$I94,0))</f>
        <v/>
      </c>
      <c r="K94" s="22"/>
      <c r="L94" s="33"/>
      <c r="M94" s="36" t="str">
        <f aca="false">IF(OR($C94="",$K94="",NOT(ISNUMBER($U94))),"",IF($V94=0,EOMONTH($K94,$U94+IF(AND(ISNUMBER($T94),$T94&lt;&gt;0,DAY($K94)&gt;$T94),1,0)),EOMONTH($K94,$U94+IF(AND(ISNUMBER($T94),$T94&lt;&gt;0,DAY($K94)&gt;$T94),1,0)-1)+$V94))</f>
        <v/>
      </c>
      <c r="N94" s="33"/>
      <c r="O94" s="35" t="str">
        <f aca="false">IF($L94="","",$L94-IF($N94="",0,$N94))</f>
        <v/>
      </c>
      <c r="P94" s="21"/>
      <c r="Q94" s="24" t="str">
        <f aca="true">IF($B94="","",IF(AND($L94&lt;&gt;"",$N94&lt;&gt;"",$N94&gt;=$L94),"支払済み",IF($L94="","請求前",IF($M94="","支払予定日 未定",IF(TODAY()&gt;$M94,"支払予定日 超過 "&amp;TEXT(TODAY()-$M94,"0")&amp;"日","支払まで "&amp;TEXT($M94-TODAY(),"0")&amp;"日")))))</f>
        <v/>
      </c>
      <c r="R94" s="25"/>
      <c r="T94" s="2" t="str">
        <f aca="false">IFERROR(VLOOKUP(VLOOKUP($C94,外注先台帳!$B$7:$U$56,17,0),マスタ!$E$4:$F$7,2,0),"")</f>
        <v/>
      </c>
      <c r="U94" s="2" t="str">
        <f aca="false">IFERROR(VLOOKUP(VLOOKUP($C94,外注先台帳!$B$7:$U$56,18,0),マスタ!$H$4:$J$9,2,0),"")</f>
        <v/>
      </c>
      <c r="V94" s="2" t="str">
        <f aca="false">IFERROR(VLOOKUP(VLOOKUP($C94,外注先台帳!$B$7:$U$56,18,0),マスタ!$H$4:$J$9,3,0),"")</f>
        <v/>
      </c>
    </row>
    <row r="95" customFormat="false" ht="15" hidden="false" customHeight="false" outlineLevel="0" collapsed="false">
      <c r="A95" s="19" t="str">
        <f aca="false">IF($B95="","",COUNTA($B$7:$B95))</f>
        <v/>
      </c>
      <c r="B95" s="20"/>
      <c r="C95" s="20"/>
      <c r="D95" s="20"/>
      <c r="E95" s="22"/>
      <c r="F95" s="33"/>
      <c r="G95" s="22"/>
      <c r="H95" s="22"/>
      <c r="I95" s="34"/>
      <c r="J95" s="35" t="str">
        <f aca="false">IF(OR($F95="",$I95=""),"",ROUND($F95*$I95,0))</f>
        <v/>
      </c>
      <c r="K95" s="22"/>
      <c r="L95" s="33"/>
      <c r="M95" s="36" t="str">
        <f aca="false">IF(OR($C95="",$K95="",NOT(ISNUMBER($U95))),"",IF($V95=0,EOMONTH($K95,$U95+IF(AND(ISNUMBER($T95),$T95&lt;&gt;0,DAY($K95)&gt;$T95),1,0)),EOMONTH($K95,$U95+IF(AND(ISNUMBER($T95),$T95&lt;&gt;0,DAY($K95)&gt;$T95),1,0)-1)+$V95))</f>
        <v/>
      </c>
      <c r="N95" s="33"/>
      <c r="O95" s="35" t="str">
        <f aca="false">IF($L95="","",$L95-IF($N95="",0,$N95))</f>
        <v/>
      </c>
      <c r="P95" s="21"/>
      <c r="Q95" s="24" t="str">
        <f aca="true">IF($B95="","",IF(AND($L95&lt;&gt;"",$N95&lt;&gt;"",$N95&gt;=$L95),"支払済み",IF($L95="","請求前",IF($M95="","支払予定日 未定",IF(TODAY()&gt;$M95,"支払予定日 超過 "&amp;TEXT(TODAY()-$M95,"0")&amp;"日","支払まで "&amp;TEXT($M95-TODAY(),"0")&amp;"日")))))</f>
        <v/>
      </c>
      <c r="R95" s="25"/>
      <c r="T95" s="2" t="str">
        <f aca="false">IFERROR(VLOOKUP(VLOOKUP($C95,外注先台帳!$B$7:$U$56,17,0),マスタ!$E$4:$F$7,2,0),"")</f>
        <v/>
      </c>
      <c r="U95" s="2" t="str">
        <f aca="false">IFERROR(VLOOKUP(VLOOKUP($C95,外注先台帳!$B$7:$U$56,18,0),マスタ!$H$4:$J$9,2,0),"")</f>
        <v/>
      </c>
      <c r="V95" s="2" t="str">
        <f aca="false">IFERROR(VLOOKUP(VLOOKUP($C95,外注先台帳!$B$7:$U$56,18,0),マスタ!$H$4:$J$9,3,0),"")</f>
        <v/>
      </c>
    </row>
    <row r="96" customFormat="false" ht="15" hidden="false" customHeight="false" outlineLevel="0" collapsed="false">
      <c r="A96" s="19" t="str">
        <f aca="false">IF($B96="","",COUNTA($B$7:$B96))</f>
        <v/>
      </c>
      <c r="B96" s="20"/>
      <c r="C96" s="20"/>
      <c r="D96" s="20"/>
      <c r="E96" s="22"/>
      <c r="F96" s="33"/>
      <c r="G96" s="22"/>
      <c r="H96" s="22"/>
      <c r="I96" s="34"/>
      <c r="J96" s="35" t="str">
        <f aca="false">IF(OR($F96="",$I96=""),"",ROUND($F96*$I96,0))</f>
        <v/>
      </c>
      <c r="K96" s="22"/>
      <c r="L96" s="33"/>
      <c r="M96" s="36" t="str">
        <f aca="false">IF(OR($C96="",$K96="",NOT(ISNUMBER($U96))),"",IF($V96=0,EOMONTH($K96,$U96+IF(AND(ISNUMBER($T96),$T96&lt;&gt;0,DAY($K96)&gt;$T96),1,0)),EOMONTH($K96,$U96+IF(AND(ISNUMBER($T96),$T96&lt;&gt;0,DAY($K96)&gt;$T96),1,0)-1)+$V96))</f>
        <v/>
      </c>
      <c r="N96" s="33"/>
      <c r="O96" s="35" t="str">
        <f aca="false">IF($L96="","",$L96-IF($N96="",0,$N96))</f>
        <v/>
      </c>
      <c r="P96" s="21"/>
      <c r="Q96" s="24" t="str">
        <f aca="true">IF($B96="","",IF(AND($L96&lt;&gt;"",$N96&lt;&gt;"",$N96&gt;=$L96),"支払済み",IF($L96="","請求前",IF($M96="","支払予定日 未定",IF(TODAY()&gt;$M96,"支払予定日 超過 "&amp;TEXT(TODAY()-$M96,"0")&amp;"日","支払まで "&amp;TEXT($M96-TODAY(),"0")&amp;"日")))))</f>
        <v/>
      </c>
      <c r="R96" s="25"/>
      <c r="T96" s="2" t="str">
        <f aca="false">IFERROR(VLOOKUP(VLOOKUP($C96,外注先台帳!$B$7:$U$56,17,0),マスタ!$E$4:$F$7,2,0),"")</f>
        <v/>
      </c>
      <c r="U96" s="2" t="str">
        <f aca="false">IFERROR(VLOOKUP(VLOOKUP($C96,外注先台帳!$B$7:$U$56,18,0),マスタ!$H$4:$J$9,2,0),"")</f>
        <v/>
      </c>
      <c r="V96" s="2" t="str">
        <f aca="false">IFERROR(VLOOKUP(VLOOKUP($C96,外注先台帳!$B$7:$U$56,18,0),マスタ!$H$4:$J$9,3,0),"")</f>
        <v/>
      </c>
    </row>
    <row r="97" customFormat="false" ht="15" hidden="false" customHeight="false" outlineLevel="0" collapsed="false">
      <c r="A97" s="19" t="str">
        <f aca="false">IF($B97="","",COUNTA($B$7:$B97))</f>
        <v/>
      </c>
      <c r="B97" s="20"/>
      <c r="C97" s="20"/>
      <c r="D97" s="20"/>
      <c r="E97" s="22"/>
      <c r="F97" s="33"/>
      <c r="G97" s="22"/>
      <c r="H97" s="22"/>
      <c r="I97" s="34"/>
      <c r="J97" s="35" t="str">
        <f aca="false">IF(OR($F97="",$I97=""),"",ROUND($F97*$I97,0))</f>
        <v/>
      </c>
      <c r="K97" s="22"/>
      <c r="L97" s="33"/>
      <c r="M97" s="36" t="str">
        <f aca="false">IF(OR($C97="",$K97="",NOT(ISNUMBER($U97))),"",IF($V97=0,EOMONTH($K97,$U97+IF(AND(ISNUMBER($T97),$T97&lt;&gt;0,DAY($K97)&gt;$T97),1,0)),EOMONTH($K97,$U97+IF(AND(ISNUMBER($T97),$T97&lt;&gt;0,DAY($K97)&gt;$T97),1,0)-1)+$V97))</f>
        <v/>
      </c>
      <c r="N97" s="33"/>
      <c r="O97" s="35" t="str">
        <f aca="false">IF($L97="","",$L97-IF($N97="",0,$N97))</f>
        <v/>
      </c>
      <c r="P97" s="21"/>
      <c r="Q97" s="24" t="str">
        <f aca="true">IF($B97="","",IF(AND($L97&lt;&gt;"",$N97&lt;&gt;"",$N97&gt;=$L97),"支払済み",IF($L97="","請求前",IF($M97="","支払予定日 未定",IF(TODAY()&gt;$M97,"支払予定日 超過 "&amp;TEXT(TODAY()-$M97,"0")&amp;"日","支払まで "&amp;TEXT($M97-TODAY(),"0")&amp;"日")))))</f>
        <v/>
      </c>
      <c r="R97" s="25"/>
      <c r="T97" s="2" t="str">
        <f aca="false">IFERROR(VLOOKUP(VLOOKUP($C97,外注先台帳!$B$7:$U$56,17,0),マスタ!$E$4:$F$7,2,0),"")</f>
        <v/>
      </c>
      <c r="U97" s="2" t="str">
        <f aca="false">IFERROR(VLOOKUP(VLOOKUP($C97,外注先台帳!$B$7:$U$56,18,0),マスタ!$H$4:$J$9,2,0),"")</f>
        <v/>
      </c>
      <c r="V97" s="2" t="str">
        <f aca="false">IFERROR(VLOOKUP(VLOOKUP($C97,外注先台帳!$B$7:$U$56,18,0),マスタ!$H$4:$J$9,3,0),"")</f>
        <v/>
      </c>
    </row>
    <row r="98" customFormat="false" ht="15" hidden="false" customHeight="false" outlineLevel="0" collapsed="false">
      <c r="A98" s="19" t="str">
        <f aca="false">IF($B98="","",COUNTA($B$7:$B98))</f>
        <v/>
      </c>
      <c r="B98" s="20"/>
      <c r="C98" s="20"/>
      <c r="D98" s="20"/>
      <c r="E98" s="22"/>
      <c r="F98" s="33"/>
      <c r="G98" s="22"/>
      <c r="H98" s="22"/>
      <c r="I98" s="34"/>
      <c r="J98" s="35" t="str">
        <f aca="false">IF(OR($F98="",$I98=""),"",ROUND($F98*$I98,0))</f>
        <v/>
      </c>
      <c r="K98" s="22"/>
      <c r="L98" s="33"/>
      <c r="M98" s="36" t="str">
        <f aca="false">IF(OR($C98="",$K98="",NOT(ISNUMBER($U98))),"",IF($V98=0,EOMONTH($K98,$U98+IF(AND(ISNUMBER($T98),$T98&lt;&gt;0,DAY($K98)&gt;$T98),1,0)),EOMONTH($K98,$U98+IF(AND(ISNUMBER($T98),$T98&lt;&gt;0,DAY($K98)&gt;$T98),1,0)-1)+$V98))</f>
        <v/>
      </c>
      <c r="N98" s="33"/>
      <c r="O98" s="35" t="str">
        <f aca="false">IF($L98="","",$L98-IF($N98="",0,$N98))</f>
        <v/>
      </c>
      <c r="P98" s="21"/>
      <c r="Q98" s="24" t="str">
        <f aca="true">IF($B98="","",IF(AND($L98&lt;&gt;"",$N98&lt;&gt;"",$N98&gt;=$L98),"支払済み",IF($L98="","請求前",IF($M98="","支払予定日 未定",IF(TODAY()&gt;$M98,"支払予定日 超過 "&amp;TEXT(TODAY()-$M98,"0")&amp;"日","支払まで "&amp;TEXT($M98-TODAY(),"0")&amp;"日")))))</f>
        <v/>
      </c>
      <c r="R98" s="25"/>
      <c r="T98" s="2" t="str">
        <f aca="false">IFERROR(VLOOKUP(VLOOKUP($C98,外注先台帳!$B$7:$U$56,17,0),マスタ!$E$4:$F$7,2,0),"")</f>
        <v/>
      </c>
      <c r="U98" s="2" t="str">
        <f aca="false">IFERROR(VLOOKUP(VLOOKUP($C98,外注先台帳!$B$7:$U$56,18,0),マスタ!$H$4:$J$9,2,0),"")</f>
        <v/>
      </c>
      <c r="V98" s="2" t="str">
        <f aca="false">IFERROR(VLOOKUP(VLOOKUP($C98,外注先台帳!$B$7:$U$56,18,0),マスタ!$H$4:$J$9,3,0),"")</f>
        <v/>
      </c>
    </row>
    <row r="99" customFormat="false" ht="15" hidden="false" customHeight="false" outlineLevel="0" collapsed="false">
      <c r="A99" s="19" t="str">
        <f aca="false">IF($B99="","",COUNTA($B$7:$B99))</f>
        <v/>
      </c>
      <c r="B99" s="20"/>
      <c r="C99" s="20"/>
      <c r="D99" s="20"/>
      <c r="E99" s="22"/>
      <c r="F99" s="33"/>
      <c r="G99" s="22"/>
      <c r="H99" s="22"/>
      <c r="I99" s="34"/>
      <c r="J99" s="35" t="str">
        <f aca="false">IF(OR($F99="",$I99=""),"",ROUND($F99*$I99,0))</f>
        <v/>
      </c>
      <c r="K99" s="22"/>
      <c r="L99" s="33"/>
      <c r="M99" s="36" t="str">
        <f aca="false">IF(OR($C99="",$K99="",NOT(ISNUMBER($U99))),"",IF($V99=0,EOMONTH($K99,$U99+IF(AND(ISNUMBER($T99),$T99&lt;&gt;0,DAY($K99)&gt;$T99),1,0)),EOMONTH($K99,$U99+IF(AND(ISNUMBER($T99),$T99&lt;&gt;0,DAY($K99)&gt;$T99),1,0)-1)+$V99))</f>
        <v/>
      </c>
      <c r="N99" s="33"/>
      <c r="O99" s="35" t="str">
        <f aca="false">IF($L99="","",$L99-IF($N99="",0,$N99))</f>
        <v/>
      </c>
      <c r="P99" s="21"/>
      <c r="Q99" s="24" t="str">
        <f aca="true">IF($B99="","",IF(AND($L99&lt;&gt;"",$N99&lt;&gt;"",$N99&gt;=$L99),"支払済み",IF($L99="","請求前",IF($M99="","支払予定日 未定",IF(TODAY()&gt;$M99,"支払予定日 超過 "&amp;TEXT(TODAY()-$M99,"0")&amp;"日","支払まで "&amp;TEXT($M99-TODAY(),"0")&amp;"日")))))</f>
        <v/>
      </c>
      <c r="R99" s="25"/>
      <c r="T99" s="2" t="str">
        <f aca="false">IFERROR(VLOOKUP(VLOOKUP($C99,外注先台帳!$B$7:$U$56,17,0),マスタ!$E$4:$F$7,2,0),"")</f>
        <v/>
      </c>
      <c r="U99" s="2" t="str">
        <f aca="false">IFERROR(VLOOKUP(VLOOKUP($C99,外注先台帳!$B$7:$U$56,18,0),マスタ!$H$4:$J$9,2,0),"")</f>
        <v/>
      </c>
      <c r="V99" s="2" t="str">
        <f aca="false">IFERROR(VLOOKUP(VLOOKUP($C99,外注先台帳!$B$7:$U$56,18,0),マスタ!$H$4:$J$9,3,0),"")</f>
        <v/>
      </c>
    </row>
    <row r="100" customFormat="false" ht="15" hidden="false" customHeight="false" outlineLevel="0" collapsed="false">
      <c r="A100" s="19" t="str">
        <f aca="false">IF($B100="","",COUNTA($B$7:$B100))</f>
        <v/>
      </c>
      <c r="B100" s="20"/>
      <c r="C100" s="20"/>
      <c r="D100" s="20"/>
      <c r="E100" s="22"/>
      <c r="F100" s="33"/>
      <c r="G100" s="22"/>
      <c r="H100" s="22"/>
      <c r="I100" s="34"/>
      <c r="J100" s="35" t="str">
        <f aca="false">IF(OR($F100="",$I100=""),"",ROUND($F100*$I100,0))</f>
        <v/>
      </c>
      <c r="K100" s="22"/>
      <c r="L100" s="33"/>
      <c r="M100" s="36" t="str">
        <f aca="false">IF(OR($C100="",$K100="",NOT(ISNUMBER($U100))),"",IF($V100=0,EOMONTH($K100,$U100+IF(AND(ISNUMBER($T100),$T100&lt;&gt;0,DAY($K100)&gt;$T100),1,0)),EOMONTH($K100,$U100+IF(AND(ISNUMBER($T100),$T100&lt;&gt;0,DAY($K100)&gt;$T100),1,0)-1)+$V100))</f>
        <v/>
      </c>
      <c r="N100" s="33"/>
      <c r="O100" s="35" t="str">
        <f aca="false">IF($L100="","",$L100-IF($N100="",0,$N100))</f>
        <v/>
      </c>
      <c r="P100" s="21"/>
      <c r="Q100" s="24" t="str">
        <f aca="true">IF($B100="","",IF(AND($L100&lt;&gt;"",$N100&lt;&gt;"",$N100&gt;=$L100),"支払済み",IF($L100="","請求前",IF($M100="","支払予定日 未定",IF(TODAY()&gt;$M100,"支払予定日 超過 "&amp;TEXT(TODAY()-$M100,"0")&amp;"日","支払まで "&amp;TEXT($M100-TODAY(),"0")&amp;"日")))))</f>
        <v/>
      </c>
      <c r="R100" s="25"/>
      <c r="T100" s="2" t="str">
        <f aca="false">IFERROR(VLOOKUP(VLOOKUP($C100,外注先台帳!$B$7:$U$56,17,0),マスタ!$E$4:$F$7,2,0),"")</f>
        <v/>
      </c>
      <c r="U100" s="2" t="str">
        <f aca="false">IFERROR(VLOOKUP(VLOOKUP($C100,外注先台帳!$B$7:$U$56,18,0),マスタ!$H$4:$J$9,2,0),"")</f>
        <v/>
      </c>
      <c r="V100" s="2" t="str">
        <f aca="false">IFERROR(VLOOKUP(VLOOKUP($C100,外注先台帳!$B$7:$U$56,18,0),マスタ!$H$4:$J$9,3,0),"")</f>
        <v/>
      </c>
    </row>
    <row r="101" customFormat="false" ht="15" hidden="false" customHeight="false" outlineLevel="0" collapsed="false">
      <c r="A101" s="19" t="str">
        <f aca="false">IF($B101="","",COUNTA($B$7:$B101))</f>
        <v/>
      </c>
      <c r="B101" s="20"/>
      <c r="C101" s="20"/>
      <c r="D101" s="20"/>
      <c r="E101" s="22"/>
      <c r="F101" s="33"/>
      <c r="G101" s="22"/>
      <c r="H101" s="22"/>
      <c r="I101" s="34"/>
      <c r="J101" s="35" t="str">
        <f aca="false">IF(OR($F101="",$I101=""),"",ROUND($F101*$I101,0))</f>
        <v/>
      </c>
      <c r="K101" s="22"/>
      <c r="L101" s="33"/>
      <c r="M101" s="36" t="str">
        <f aca="false">IF(OR($C101="",$K101="",NOT(ISNUMBER($U101))),"",IF($V101=0,EOMONTH($K101,$U101+IF(AND(ISNUMBER($T101),$T101&lt;&gt;0,DAY($K101)&gt;$T101),1,0)),EOMONTH($K101,$U101+IF(AND(ISNUMBER($T101),$T101&lt;&gt;0,DAY($K101)&gt;$T101),1,0)-1)+$V101))</f>
        <v/>
      </c>
      <c r="N101" s="33"/>
      <c r="O101" s="35" t="str">
        <f aca="false">IF($L101="","",$L101-IF($N101="",0,$N101))</f>
        <v/>
      </c>
      <c r="P101" s="21"/>
      <c r="Q101" s="24" t="str">
        <f aca="true">IF($B101="","",IF(AND($L101&lt;&gt;"",$N101&lt;&gt;"",$N101&gt;=$L101),"支払済み",IF($L101="","請求前",IF($M101="","支払予定日 未定",IF(TODAY()&gt;$M101,"支払予定日 超過 "&amp;TEXT(TODAY()-$M101,"0")&amp;"日","支払まで "&amp;TEXT($M101-TODAY(),"0")&amp;"日")))))</f>
        <v/>
      </c>
      <c r="R101" s="25"/>
      <c r="T101" s="2" t="str">
        <f aca="false">IFERROR(VLOOKUP(VLOOKUP($C101,外注先台帳!$B$7:$U$56,17,0),マスタ!$E$4:$F$7,2,0),"")</f>
        <v/>
      </c>
      <c r="U101" s="2" t="str">
        <f aca="false">IFERROR(VLOOKUP(VLOOKUP($C101,外注先台帳!$B$7:$U$56,18,0),マスタ!$H$4:$J$9,2,0),"")</f>
        <v/>
      </c>
      <c r="V101" s="2" t="str">
        <f aca="false">IFERROR(VLOOKUP(VLOOKUP($C101,外注先台帳!$B$7:$U$56,18,0),マスタ!$H$4:$J$9,3,0),"")</f>
        <v/>
      </c>
    </row>
    <row r="102" customFormat="false" ht="15" hidden="false" customHeight="false" outlineLevel="0" collapsed="false">
      <c r="A102" s="19" t="str">
        <f aca="false">IF($B102="","",COUNTA($B$7:$B102))</f>
        <v/>
      </c>
      <c r="B102" s="20"/>
      <c r="C102" s="20"/>
      <c r="D102" s="20"/>
      <c r="E102" s="22"/>
      <c r="F102" s="33"/>
      <c r="G102" s="22"/>
      <c r="H102" s="22"/>
      <c r="I102" s="34"/>
      <c r="J102" s="35" t="str">
        <f aca="false">IF(OR($F102="",$I102=""),"",ROUND($F102*$I102,0))</f>
        <v/>
      </c>
      <c r="K102" s="22"/>
      <c r="L102" s="33"/>
      <c r="M102" s="36" t="str">
        <f aca="false">IF(OR($C102="",$K102="",NOT(ISNUMBER($U102))),"",IF($V102=0,EOMONTH($K102,$U102+IF(AND(ISNUMBER($T102),$T102&lt;&gt;0,DAY($K102)&gt;$T102),1,0)),EOMONTH($K102,$U102+IF(AND(ISNUMBER($T102),$T102&lt;&gt;0,DAY($K102)&gt;$T102),1,0)-1)+$V102))</f>
        <v/>
      </c>
      <c r="N102" s="33"/>
      <c r="O102" s="35" t="str">
        <f aca="false">IF($L102="","",$L102-IF($N102="",0,$N102))</f>
        <v/>
      </c>
      <c r="P102" s="21"/>
      <c r="Q102" s="24" t="str">
        <f aca="true">IF($B102="","",IF(AND($L102&lt;&gt;"",$N102&lt;&gt;"",$N102&gt;=$L102),"支払済み",IF($L102="","請求前",IF($M102="","支払予定日 未定",IF(TODAY()&gt;$M102,"支払予定日 超過 "&amp;TEXT(TODAY()-$M102,"0")&amp;"日","支払まで "&amp;TEXT($M102-TODAY(),"0")&amp;"日")))))</f>
        <v/>
      </c>
      <c r="R102" s="25"/>
      <c r="T102" s="2" t="str">
        <f aca="false">IFERROR(VLOOKUP(VLOOKUP($C102,外注先台帳!$B$7:$U$56,17,0),マスタ!$E$4:$F$7,2,0),"")</f>
        <v/>
      </c>
      <c r="U102" s="2" t="str">
        <f aca="false">IFERROR(VLOOKUP(VLOOKUP($C102,外注先台帳!$B$7:$U$56,18,0),マスタ!$H$4:$J$9,2,0),"")</f>
        <v/>
      </c>
      <c r="V102" s="2" t="str">
        <f aca="false">IFERROR(VLOOKUP(VLOOKUP($C102,外注先台帳!$B$7:$U$56,18,0),マスタ!$H$4:$J$9,3,0),"")</f>
        <v/>
      </c>
    </row>
    <row r="103" customFormat="false" ht="15" hidden="false" customHeight="false" outlineLevel="0" collapsed="false">
      <c r="A103" s="19" t="str">
        <f aca="false">IF($B103="","",COUNTA($B$7:$B103))</f>
        <v/>
      </c>
      <c r="B103" s="20"/>
      <c r="C103" s="20"/>
      <c r="D103" s="20"/>
      <c r="E103" s="22"/>
      <c r="F103" s="33"/>
      <c r="G103" s="22"/>
      <c r="H103" s="22"/>
      <c r="I103" s="34"/>
      <c r="J103" s="35" t="str">
        <f aca="false">IF(OR($F103="",$I103=""),"",ROUND($F103*$I103,0))</f>
        <v/>
      </c>
      <c r="K103" s="22"/>
      <c r="L103" s="33"/>
      <c r="M103" s="36" t="str">
        <f aca="false">IF(OR($C103="",$K103="",NOT(ISNUMBER($U103))),"",IF($V103=0,EOMONTH($K103,$U103+IF(AND(ISNUMBER($T103),$T103&lt;&gt;0,DAY($K103)&gt;$T103),1,0)),EOMONTH($K103,$U103+IF(AND(ISNUMBER($T103),$T103&lt;&gt;0,DAY($K103)&gt;$T103),1,0)-1)+$V103))</f>
        <v/>
      </c>
      <c r="N103" s="33"/>
      <c r="O103" s="35" t="str">
        <f aca="false">IF($L103="","",$L103-IF($N103="",0,$N103))</f>
        <v/>
      </c>
      <c r="P103" s="21"/>
      <c r="Q103" s="24" t="str">
        <f aca="true">IF($B103="","",IF(AND($L103&lt;&gt;"",$N103&lt;&gt;"",$N103&gt;=$L103),"支払済み",IF($L103="","請求前",IF($M103="","支払予定日 未定",IF(TODAY()&gt;$M103,"支払予定日 超過 "&amp;TEXT(TODAY()-$M103,"0")&amp;"日","支払まで "&amp;TEXT($M103-TODAY(),"0")&amp;"日")))))</f>
        <v/>
      </c>
      <c r="R103" s="25"/>
      <c r="T103" s="2" t="str">
        <f aca="false">IFERROR(VLOOKUP(VLOOKUP($C103,外注先台帳!$B$7:$U$56,17,0),マスタ!$E$4:$F$7,2,0),"")</f>
        <v/>
      </c>
      <c r="U103" s="2" t="str">
        <f aca="false">IFERROR(VLOOKUP(VLOOKUP($C103,外注先台帳!$B$7:$U$56,18,0),マスタ!$H$4:$J$9,2,0),"")</f>
        <v/>
      </c>
      <c r="V103" s="2" t="str">
        <f aca="false">IFERROR(VLOOKUP(VLOOKUP($C103,外注先台帳!$B$7:$U$56,18,0),マスタ!$H$4:$J$9,3,0),"")</f>
        <v/>
      </c>
    </row>
    <row r="104" customFormat="false" ht="15" hidden="false" customHeight="false" outlineLevel="0" collapsed="false">
      <c r="A104" s="19" t="str">
        <f aca="false">IF($B104="","",COUNTA($B$7:$B104))</f>
        <v/>
      </c>
      <c r="B104" s="20"/>
      <c r="C104" s="20"/>
      <c r="D104" s="20"/>
      <c r="E104" s="22"/>
      <c r="F104" s="33"/>
      <c r="G104" s="22"/>
      <c r="H104" s="22"/>
      <c r="I104" s="34"/>
      <c r="J104" s="35" t="str">
        <f aca="false">IF(OR($F104="",$I104=""),"",ROUND($F104*$I104,0))</f>
        <v/>
      </c>
      <c r="K104" s="22"/>
      <c r="L104" s="33"/>
      <c r="M104" s="36" t="str">
        <f aca="false">IF(OR($C104="",$K104="",NOT(ISNUMBER($U104))),"",IF($V104=0,EOMONTH($K104,$U104+IF(AND(ISNUMBER($T104),$T104&lt;&gt;0,DAY($K104)&gt;$T104),1,0)),EOMONTH($K104,$U104+IF(AND(ISNUMBER($T104),$T104&lt;&gt;0,DAY($K104)&gt;$T104),1,0)-1)+$V104))</f>
        <v/>
      </c>
      <c r="N104" s="33"/>
      <c r="O104" s="35" t="str">
        <f aca="false">IF($L104="","",$L104-IF($N104="",0,$N104))</f>
        <v/>
      </c>
      <c r="P104" s="21"/>
      <c r="Q104" s="24" t="str">
        <f aca="true">IF($B104="","",IF(AND($L104&lt;&gt;"",$N104&lt;&gt;"",$N104&gt;=$L104),"支払済み",IF($L104="","請求前",IF($M104="","支払予定日 未定",IF(TODAY()&gt;$M104,"支払予定日 超過 "&amp;TEXT(TODAY()-$M104,"0")&amp;"日","支払まで "&amp;TEXT($M104-TODAY(),"0")&amp;"日")))))</f>
        <v/>
      </c>
      <c r="R104" s="25"/>
      <c r="T104" s="2" t="str">
        <f aca="false">IFERROR(VLOOKUP(VLOOKUP($C104,外注先台帳!$B$7:$U$56,17,0),マスタ!$E$4:$F$7,2,0),"")</f>
        <v/>
      </c>
      <c r="U104" s="2" t="str">
        <f aca="false">IFERROR(VLOOKUP(VLOOKUP($C104,外注先台帳!$B$7:$U$56,18,0),マスタ!$H$4:$J$9,2,0),"")</f>
        <v/>
      </c>
      <c r="V104" s="2" t="str">
        <f aca="false">IFERROR(VLOOKUP(VLOOKUP($C104,外注先台帳!$B$7:$U$56,18,0),マスタ!$H$4:$J$9,3,0),"")</f>
        <v/>
      </c>
    </row>
    <row r="105" customFormat="false" ht="15" hidden="false" customHeight="false" outlineLevel="0" collapsed="false">
      <c r="A105" s="19" t="str">
        <f aca="false">IF($B105="","",COUNTA($B$7:$B105))</f>
        <v/>
      </c>
      <c r="B105" s="20"/>
      <c r="C105" s="20"/>
      <c r="D105" s="20"/>
      <c r="E105" s="22"/>
      <c r="F105" s="33"/>
      <c r="G105" s="22"/>
      <c r="H105" s="22"/>
      <c r="I105" s="34"/>
      <c r="J105" s="35" t="str">
        <f aca="false">IF(OR($F105="",$I105=""),"",ROUND($F105*$I105,0))</f>
        <v/>
      </c>
      <c r="K105" s="22"/>
      <c r="L105" s="33"/>
      <c r="M105" s="36" t="str">
        <f aca="false">IF(OR($C105="",$K105="",NOT(ISNUMBER($U105))),"",IF($V105=0,EOMONTH($K105,$U105+IF(AND(ISNUMBER($T105),$T105&lt;&gt;0,DAY($K105)&gt;$T105),1,0)),EOMONTH($K105,$U105+IF(AND(ISNUMBER($T105),$T105&lt;&gt;0,DAY($K105)&gt;$T105),1,0)-1)+$V105))</f>
        <v/>
      </c>
      <c r="N105" s="33"/>
      <c r="O105" s="35" t="str">
        <f aca="false">IF($L105="","",$L105-IF($N105="",0,$N105))</f>
        <v/>
      </c>
      <c r="P105" s="21"/>
      <c r="Q105" s="24" t="str">
        <f aca="true">IF($B105="","",IF(AND($L105&lt;&gt;"",$N105&lt;&gt;"",$N105&gt;=$L105),"支払済み",IF($L105="","請求前",IF($M105="","支払予定日 未定",IF(TODAY()&gt;$M105,"支払予定日 超過 "&amp;TEXT(TODAY()-$M105,"0")&amp;"日","支払まで "&amp;TEXT($M105-TODAY(),"0")&amp;"日")))))</f>
        <v/>
      </c>
      <c r="R105" s="25"/>
      <c r="T105" s="2" t="str">
        <f aca="false">IFERROR(VLOOKUP(VLOOKUP($C105,外注先台帳!$B$7:$U$56,17,0),マスタ!$E$4:$F$7,2,0),"")</f>
        <v/>
      </c>
      <c r="U105" s="2" t="str">
        <f aca="false">IFERROR(VLOOKUP(VLOOKUP($C105,外注先台帳!$B$7:$U$56,18,0),マスタ!$H$4:$J$9,2,0),"")</f>
        <v/>
      </c>
      <c r="V105" s="2" t="str">
        <f aca="false">IFERROR(VLOOKUP(VLOOKUP($C105,外注先台帳!$B$7:$U$56,18,0),マスタ!$H$4:$J$9,3,0),"")</f>
        <v/>
      </c>
    </row>
    <row r="106" customFormat="false" ht="15" hidden="false" customHeight="false" outlineLevel="0" collapsed="false">
      <c r="A106" s="26" t="str">
        <f aca="false">IF($B106="","",COUNTA($B$7:$B106))</f>
        <v/>
      </c>
      <c r="B106" s="27"/>
      <c r="C106" s="27"/>
      <c r="D106" s="27"/>
      <c r="E106" s="29"/>
      <c r="F106" s="37"/>
      <c r="G106" s="29"/>
      <c r="H106" s="29"/>
      <c r="I106" s="38"/>
      <c r="J106" s="39" t="str">
        <f aca="false">IF(OR($F106="",$I106=""),"",ROUND($F106*$I106,0))</f>
        <v/>
      </c>
      <c r="K106" s="29"/>
      <c r="L106" s="37"/>
      <c r="M106" s="40" t="str">
        <f aca="false">IF(OR($C106="",$K106="",NOT(ISNUMBER($U106))),"",IF($V106=0,EOMONTH($K106,$U106+IF(AND(ISNUMBER($T106),$T106&lt;&gt;0,DAY($K106)&gt;$T106),1,0)),EOMONTH($K106,$U106+IF(AND(ISNUMBER($T106),$T106&lt;&gt;0,DAY($K106)&gt;$T106),1,0)-1)+$V106))</f>
        <v/>
      </c>
      <c r="N106" s="37"/>
      <c r="O106" s="39" t="str">
        <f aca="false">IF($L106="","",$L106-IF($N106="",0,$N106))</f>
        <v/>
      </c>
      <c r="P106" s="28"/>
      <c r="Q106" s="31" t="str">
        <f aca="true">IF($B106="","",IF(AND($L106&lt;&gt;"",$N106&lt;&gt;"",$N106&gt;=$L106),"支払済み",IF($L106="","請求前",IF($M106="","支払予定日 未定",IF(TODAY()&gt;$M106,"支払予定日 超過 "&amp;TEXT(TODAY()-$M106,"0")&amp;"日","支払まで "&amp;TEXT($M106-TODAY(),"0")&amp;"日")))))</f>
        <v/>
      </c>
      <c r="R106" s="32"/>
      <c r="T106" s="2" t="str">
        <f aca="false">IFERROR(VLOOKUP(VLOOKUP($C106,外注先台帳!$B$7:$U$56,17,0),マスタ!$E$4:$F$7,2,0),"")</f>
        <v/>
      </c>
      <c r="U106" s="2" t="str">
        <f aca="false">IFERROR(VLOOKUP(VLOOKUP($C106,外注先台帳!$B$7:$U$56,18,0),マスタ!$H$4:$J$9,2,0),"")</f>
        <v/>
      </c>
      <c r="V106" s="2" t="str">
        <f aca="false">IFERROR(VLOOKUP(VLOOKUP($C106,外注先台帳!$B$7:$U$56,18,0),マスタ!$H$4:$J$9,3,0),"")</f>
        <v/>
      </c>
    </row>
  </sheetData>
  <autoFilter ref="A6:R106"/>
  <mergeCells count="10">
    <mergeCell ref="A1:R1"/>
    <mergeCell ref="A3:B3"/>
    <mergeCell ref="C3:H3"/>
    <mergeCell ref="I3:J3"/>
    <mergeCell ref="K3:M3"/>
    <mergeCell ref="O3:R3"/>
    <mergeCell ref="A4:B4"/>
    <mergeCell ref="C4:H4"/>
    <mergeCell ref="I4:J4"/>
    <mergeCell ref="K4:R4"/>
  </mergeCells>
  <conditionalFormatting sqref="A7:R106">
    <cfRule type="expression" priority="2" aboveAverage="0" equalAverage="0" bottom="0" percent="0" rank="0" text="" dxfId="7">
      <formula>AND($B7&lt;&gt;"",$L7&lt;&gt;"",$N7&lt;&gt;"",$N7&gt;=$L7)</formula>
    </cfRule>
    <cfRule type="expression" priority="3" aboveAverage="0" equalAverage="0" bottom="0" percent="0" rank="0" text="" dxfId="5">
      <formula>AND($B7&lt;&gt;"",$M7&lt;&gt;"",TODAY()&gt;$M7)</formula>
    </cfRule>
    <cfRule type="expression" priority="4" aboveAverage="0" equalAverage="0" bottom="0" percent="0" rank="0" text="" dxfId="6">
      <formula>AND($B7&lt;&gt;"",$M7&lt;&gt;"",$M7-TODAY()&lt;=7)</formula>
    </cfRule>
  </conditionalFormatting>
  <dataValidations count="2">
    <dataValidation allowBlank="true" errorStyle="stop" operator="between" showDropDown="false" showErrorMessage="false" showInputMessage="false" sqref="C7:C106" type="list">
      <formula1>外注先台帳!$B$7:$B$56</formula1>
      <formula2>0</formula2>
    </dataValidation>
    <dataValidation allowBlank="true" errorStyle="stop" operator="between" showDropDown="false" showErrorMessage="false" showInputMessage="false" sqref="P7:P106" type="list">
      <formula1>マスタ!$Q$4:$Q$9</formula1>
      <formula2>0</formula2>
    </dataValidation>
  </dataValidations>
  <printOptions headings="false" gridLines="false" gridLinesSet="true" horizontalCentered="true" verticalCentered="false"/>
  <pageMargins left="0.35" right="0.35" top="0.5" bottom="0.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2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3" min="2" style="0" width="14"/>
    <col collapsed="false" customWidth="true" hidden="false" outlineLevel="0" max="4" min="4" style="0" width="18"/>
  </cols>
  <sheetData>
    <row r="1" customFormat="false" ht="25.5" hidden="false" customHeight="true" outlineLevel="0" collapsed="false">
      <c r="A1" s="7" t="s">
        <v>90</v>
      </c>
      <c r="B1" s="7"/>
      <c r="C1" s="7"/>
      <c r="D1" s="7"/>
    </row>
    <row r="2" customFormat="false" ht="26.85" hidden="false" customHeight="true" outlineLevel="0" collapsed="false">
      <c r="A2" s="41" t="s">
        <v>91</v>
      </c>
      <c r="B2" s="41"/>
      <c r="C2" s="41"/>
      <c r="D2" s="41"/>
    </row>
    <row r="4" customFormat="false" ht="15" hidden="false" customHeight="false" outlineLevel="0" collapsed="false">
      <c r="A4" s="8" t="s">
        <v>77</v>
      </c>
      <c r="B4" s="8"/>
      <c r="C4" s="8"/>
      <c r="D4" s="42" t="s">
        <v>92</v>
      </c>
    </row>
    <row r="5" customFormat="false" ht="18.75" hidden="false" customHeight="true" outlineLevel="0" collapsed="false">
      <c r="A5" s="43" t="s">
        <v>93</v>
      </c>
      <c r="B5" s="43"/>
      <c r="C5" s="43"/>
      <c r="D5" s="44" t="n">
        <f aca="false">COUNTA(外注先台帳!$B$7:$B$56)</f>
        <v>0</v>
      </c>
    </row>
    <row r="6" customFormat="false" ht="18.75" hidden="false" customHeight="true" outlineLevel="0" collapsed="false">
      <c r="A6" s="43" t="s">
        <v>94</v>
      </c>
      <c r="B6" s="43"/>
      <c r="C6" s="43"/>
      <c r="D6" s="44" t="n">
        <f aca="false">COUNTIF(外注先台帳!$T$7:$T$56,"取引中")</f>
        <v>0</v>
      </c>
    </row>
    <row r="7" customFormat="false" ht="18.75" hidden="false" customHeight="true" outlineLevel="0" collapsed="false">
      <c r="A7" s="43" t="s">
        <v>95</v>
      </c>
      <c r="B7" s="43"/>
      <c r="C7" s="43"/>
      <c r="D7" s="44" t="n">
        <f aca="true">SUMPRODUCT((外注先台帳!$B$7:$B$56&lt;&gt;"")*(外注先台帳!$I$7:$I$56&lt;&gt;"")*(外注先台帳!$I$7:$I$56&lt;TODAY()))</f>
        <v>0</v>
      </c>
    </row>
    <row r="8" customFormat="false" ht="18.75" hidden="false" customHeight="true" outlineLevel="0" collapsed="false">
      <c r="A8" s="43" t="s">
        <v>96</v>
      </c>
      <c r="B8" s="43"/>
      <c r="C8" s="43"/>
      <c r="D8" s="44" t="n">
        <f aca="true">SUMPRODUCT((外注先台帳!$B$7:$B$56&lt;&gt;"")*(外注先台帳!$I$7:$I$56&lt;&gt;"")*(外注先台帳!$I$7:$I$56&gt;=TODAY())*(外注先台帳!$I$7:$I$56-TODAY()&lt;=90))</f>
        <v>0</v>
      </c>
    </row>
    <row r="9" customFormat="false" ht="18.75" hidden="false" customHeight="true" outlineLevel="0" collapsed="false">
      <c r="A9" s="43" t="s">
        <v>97</v>
      </c>
      <c r="B9" s="43"/>
      <c r="C9" s="43"/>
      <c r="D9" s="44" t="n">
        <f aca="false">SUMPRODUCT((外注先台帳!$B$7:$B$56&lt;&gt;"")*(外注先台帳!$I$7:$I$56=""))</f>
        <v>0</v>
      </c>
    </row>
    <row r="10" customFormat="false" ht="18.75" hidden="false" customHeight="true" outlineLevel="0" collapsed="false">
      <c r="A10" s="43" t="s">
        <v>98</v>
      </c>
      <c r="B10" s="43"/>
      <c r="C10" s="43"/>
      <c r="D10" s="44" t="n">
        <f aca="false">COUNTIF(外注先台帳!$M$7:$M$56,"未登録")+COUNTIF(外注先台帳!$M$7:$M$56,"形式を確認")</f>
        <v>0</v>
      </c>
    </row>
    <row r="11" customFormat="false" ht="18.75" hidden="false" customHeight="true" outlineLevel="0" collapsed="false">
      <c r="A11" s="45" t="s">
        <v>99</v>
      </c>
      <c r="B11" s="45"/>
      <c r="C11" s="45"/>
      <c r="D11" s="46" t="n">
        <f aca="true">SUMPRODUCT((外注先台帳!$B$7:$B$56&lt;&gt;"")*((COUNTIF(OFFSET(外注先台帳!$N$7,ROW(外注先台帳!$B$7:$B$56)-7,0,1,4),"未加入"))&gt;0))</f>
        <v>0</v>
      </c>
    </row>
    <row r="13" customFormat="false" ht="15" hidden="false" customHeight="false" outlineLevel="0" collapsed="false">
      <c r="A13" s="8" t="s">
        <v>100</v>
      </c>
      <c r="B13" s="8"/>
      <c r="C13" s="8"/>
      <c r="D13" s="42" t="s">
        <v>101</v>
      </c>
    </row>
    <row r="14" customFormat="false" ht="18.75" hidden="false" customHeight="true" outlineLevel="0" collapsed="false">
      <c r="A14" s="43" t="s">
        <v>102</v>
      </c>
      <c r="B14" s="43"/>
      <c r="C14" s="43"/>
      <c r="D14" s="47" t="n">
        <f aca="false">COUNTA(発注・支払管理!$B$7:$B$106)</f>
        <v>0</v>
      </c>
    </row>
    <row r="15" customFormat="false" ht="18.75" hidden="false" customHeight="true" outlineLevel="0" collapsed="false">
      <c r="A15" s="43" t="s">
        <v>103</v>
      </c>
      <c r="B15" s="43"/>
      <c r="C15" s="43"/>
      <c r="D15" s="48" t="n">
        <f aca="false">SUM(発注・支払管理!$F$7:$F$106)</f>
        <v>0</v>
      </c>
    </row>
    <row r="16" customFormat="false" ht="18.75" hidden="false" customHeight="true" outlineLevel="0" collapsed="false">
      <c r="A16" s="43" t="s">
        <v>104</v>
      </c>
      <c r="B16" s="43"/>
      <c r="C16" s="43"/>
      <c r="D16" s="48" t="n">
        <f aca="false">SUM(発注・支払管理!$J$7:$J$106)</f>
        <v>0</v>
      </c>
    </row>
    <row r="17" customFormat="false" ht="18.75" hidden="false" customHeight="true" outlineLevel="0" collapsed="false">
      <c r="A17" s="43" t="s">
        <v>105</v>
      </c>
      <c r="B17" s="43"/>
      <c r="C17" s="43"/>
      <c r="D17" s="48" t="n">
        <f aca="false">SUM(発注・支払管理!$L$7:$L$106)</f>
        <v>0</v>
      </c>
    </row>
    <row r="18" customFormat="false" ht="18.75" hidden="false" customHeight="true" outlineLevel="0" collapsed="false">
      <c r="A18" s="43" t="s">
        <v>106</v>
      </c>
      <c r="B18" s="43"/>
      <c r="C18" s="43"/>
      <c r="D18" s="48" t="n">
        <f aca="false">SUM(発注・支払管理!$N$7:$N$106)</f>
        <v>0</v>
      </c>
    </row>
    <row r="19" customFormat="false" ht="18.75" hidden="false" customHeight="true" outlineLevel="0" collapsed="false">
      <c r="A19" s="43" t="s">
        <v>107</v>
      </c>
      <c r="B19" s="43"/>
      <c r="C19" s="43"/>
      <c r="D19" s="48" t="n">
        <f aca="false">SUM(発注・支払管理!$O$7:$O$106)</f>
        <v>0</v>
      </c>
    </row>
    <row r="20" customFormat="false" ht="18.75" hidden="false" customHeight="true" outlineLevel="0" collapsed="false">
      <c r="A20" s="43" t="s">
        <v>108</v>
      </c>
      <c r="B20" s="43"/>
      <c r="C20" s="43"/>
      <c r="D20" s="47" t="n">
        <f aca="true">SUMPRODUCT((発注・支払管理!$B$7:$B$106&lt;&gt;"")*(発注・支払管理!$M$7:$M$106&lt;&gt;"")*(発注・支払管理!$M$7:$M$106&lt;TODAY())*(発注・支払管理!$O$7:$O$106&lt;&gt;0))</f>
        <v>0</v>
      </c>
    </row>
    <row r="21" customFormat="false" ht="18.75" hidden="false" customHeight="true" outlineLevel="0" collapsed="false">
      <c r="A21" s="45" t="s">
        <v>109</v>
      </c>
      <c r="B21" s="45"/>
      <c r="C21" s="45"/>
      <c r="D21" s="49" t="n">
        <f aca="true">SUMPRODUCT((発注・支払管理!$B$7:$B$106&lt;&gt;"")*(発注・支払管理!$M$7:$M$106&lt;&gt;"")*(発注・支払管理!$M$7:$M$106&gt;=TODAY())*(発注・支払管理!$M$7:$M$106&lt;=EOMONTH(TODAY(),0)))</f>
        <v>0</v>
      </c>
    </row>
    <row r="23" customFormat="false" ht="15" hidden="false" customHeight="true" outlineLevel="0" collapsed="false">
      <c r="A23" s="41" t="s">
        <v>110</v>
      </c>
      <c r="B23" s="41"/>
      <c r="C23" s="41"/>
      <c r="D23" s="41"/>
    </row>
    <row r="24" customFormat="false" ht="15" hidden="false" customHeight="false" outlineLevel="0" collapsed="false">
      <c r="A24" s="41"/>
      <c r="B24" s="41"/>
      <c r="C24" s="41"/>
      <c r="D24" s="41"/>
    </row>
  </sheetData>
  <mergeCells count="20">
    <mergeCell ref="A1:D1"/>
    <mergeCell ref="A2:D2"/>
    <mergeCell ref="A4:C4"/>
    <mergeCell ref="A5:C5"/>
    <mergeCell ref="A6:C6"/>
    <mergeCell ref="A7:C7"/>
    <mergeCell ref="A8:C8"/>
    <mergeCell ref="A9:C9"/>
    <mergeCell ref="A10:C10"/>
    <mergeCell ref="A11:C11"/>
    <mergeCell ref="A13:C13"/>
    <mergeCell ref="A14:C14"/>
    <mergeCell ref="A15:C15"/>
    <mergeCell ref="A16:C16"/>
    <mergeCell ref="A17:C17"/>
    <mergeCell ref="A18:C18"/>
    <mergeCell ref="A19:C19"/>
    <mergeCell ref="A20:C20"/>
    <mergeCell ref="A21:C21"/>
    <mergeCell ref="A23:D24"/>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U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4"/>
    <col collapsed="false" customWidth="true" hidden="false" outlineLevel="0" max="3" min="3" style="0" width="12"/>
    <col collapsed="false" customWidth="true" hidden="false" outlineLevel="0" max="4" min="4" style="0" width="10"/>
    <col collapsed="false" customWidth="true" hidden="false" outlineLevel="0" max="5" min="5" style="0" width="14"/>
    <col collapsed="false" customWidth="true" hidden="false" outlineLevel="0" max="6" min="6" style="0" width="8"/>
    <col collapsed="false" customWidth="true" hidden="false" outlineLevel="0" max="7" min="7" style="0" width="15"/>
    <col collapsed="false" customWidth="true" hidden="false" outlineLevel="0" max="8" min="8" style="0" width="34"/>
    <col collapsed="false" customWidth="true" hidden="false" outlineLevel="0" max="9" min="9" style="0" width="11"/>
    <col collapsed="false" customWidth="true" hidden="false" outlineLevel="0" max="10" min="10" style="0" width="8"/>
    <col collapsed="false" customWidth="true" hidden="false" outlineLevel="0" max="11" min="11" style="0" width="15"/>
    <col collapsed="false" customWidth="true" hidden="false" outlineLevel="0" max="12" min="12" style="0" width="17"/>
    <col collapsed="false" customWidth="true" hidden="false" outlineLevel="0" max="13" min="13" style="0" width="11"/>
    <col collapsed="false" customWidth="true" hidden="false" outlineLevel="0" max="17" min="14" style="0" width="6"/>
    <col collapsed="false" customWidth="true" hidden="false" outlineLevel="0" max="18" min="18" style="0" width="11"/>
    <col collapsed="false" customWidth="true" hidden="false" outlineLevel="0" max="19" min="19" style="0" width="13"/>
    <col collapsed="false" customWidth="true" hidden="false" outlineLevel="0" max="20" min="20" style="0" width="9"/>
    <col collapsed="false" customWidth="true" hidden="false" outlineLevel="0" max="21" min="21" style="0" width="22"/>
  </cols>
  <sheetData>
    <row r="1" customFormat="false" ht="17.15" hidden="false" customHeight="false" outlineLevel="0" collapsed="false">
      <c r="A1" s="50" t="s">
        <v>111</v>
      </c>
      <c r="B1" s="50"/>
      <c r="C1" s="50"/>
      <c r="D1" s="50"/>
      <c r="E1" s="50"/>
      <c r="F1" s="50"/>
      <c r="G1" s="50"/>
      <c r="H1" s="50"/>
      <c r="I1" s="50"/>
      <c r="J1" s="50"/>
      <c r="K1" s="50"/>
      <c r="L1" s="50"/>
      <c r="M1" s="50"/>
      <c r="N1" s="50"/>
      <c r="O1" s="50"/>
      <c r="P1" s="50"/>
      <c r="Q1" s="50"/>
      <c r="R1" s="50"/>
      <c r="S1" s="50"/>
      <c r="T1" s="50"/>
      <c r="U1" s="50"/>
    </row>
    <row r="3" customFormat="false" ht="30" hidden="false" customHeight="true" outlineLevel="0" collapsed="false">
      <c r="A3" s="16" t="s">
        <v>18</v>
      </c>
      <c r="B3" s="17" t="s">
        <v>57</v>
      </c>
      <c r="C3" s="17" t="s">
        <v>58</v>
      </c>
      <c r="D3" s="17" t="s">
        <v>59</v>
      </c>
      <c r="E3" s="17" t="s">
        <v>60</v>
      </c>
      <c r="F3" s="17" t="s">
        <v>61</v>
      </c>
      <c r="G3" s="17" t="s">
        <v>62</v>
      </c>
      <c r="H3" s="17" t="s">
        <v>63</v>
      </c>
      <c r="I3" s="17" t="s">
        <v>64</v>
      </c>
      <c r="J3" s="17" t="s">
        <v>65</v>
      </c>
      <c r="K3" s="17" t="s">
        <v>66</v>
      </c>
      <c r="L3" s="17" t="s">
        <v>67</v>
      </c>
      <c r="M3" s="17" t="s">
        <v>68</v>
      </c>
      <c r="N3" s="17" t="s">
        <v>69</v>
      </c>
      <c r="O3" s="17" t="s">
        <v>70</v>
      </c>
      <c r="P3" s="17" t="s">
        <v>71</v>
      </c>
      <c r="Q3" s="17" t="s">
        <v>72</v>
      </c>
      <c r="R3" s="17" t="s">
        <v>29</v>
      </c>
      <c r="S3" s="17" t="s">
        <v>31</v>
      </c>
      <c r="T3" s="17" t="s">
        <v>73</v>
      </c>
      <c r="U3" s="18" t="s">
        <v>56</v>
      </c>
    </row>
    <row r="4" customFormat="false" ht="15" hidden="false" customHeight="false" outlineLevel="0" collapsed="false">
      <c r="A4" s="51" t="n">
        <v>1</v>
      </c>
      <c r="B4" s="52" t="s">
        <v>112</v>
      </c>
      <c r="C4" s="52" t="s">
        <v>113</v>
      </c>
      <c r="D4" s="52" t="s">
        <v>114</v>
      </c>
      <c r="E4" s="20" t="s">
        <v>115</v>
      </c>
      <c r="F4" s="53" t="s">
        <v>116</v>
      </c>
      <c r="G4" s="52" t="s">
        <v>117</v>
      </c>
      <c r="H4" s="52" t="s">
        <v>118</v>
      </c>
      <c r="I4" s="22" t="n">
        <v>46675</v>
      </c>
      <c r="J4" s="54" t="n">
        <v>408</v>
      </c>
      <c r="K4" s="53" t="s">
        <v>119</v>
      </c>
      <c r="L4" s="20" t="s">
        <v>120</v>
      </c>
      <c r="M4" s="53" t="s">
        <v>121</v>
      </c>
      <c r="N4" s="53" t="s">
        <v>122</v>
      </c>
      <c r="O4" s="53" t="s">
        <v>122</v>
      </c>
      <c r="P4" s="53" t="s">
        <v>122</v>
      </c>
      <c r="Q4" s="53" t="s">
        <v>122</v>
      </c>
      <c r="R4" s="52" t="s">
        <v>123</v>
      </c>
      <c r="S4" s="52" t="s">
        <v>124</v>
      </c>
      <c r="T4" s="53" t="s">
        <v>94</v>
      </c>
      <c r="U4" s="25"/>
    </row>
    <row r="5" customFormat="false" ht="15" hidden="false" customHeight="false" outlineLevel="0" collapsed="false">
      <c r="A5" s="51" t="n">
        <v>2</v>
      </c>
      <c r="B5" s="52" t="s">
        <v>125</v>
      </c>
      <c r="C5" s="52" t="s">
        <v>126</v>
      </c>
      <c r="D5" s="52" t="s">
        <v>127</v>
      </c>
      <c r="E5" s="20" t="s">
        <v>128</v>
      </c>
      <c r="F5" s="53" t="s">
        <v>116</v>
      </c>
      <c r="G5" s="52" t="s">
        <v>129</v>
      </c>
      <c r="H5" s="52" t="s">
        <v>130</v>
      </c>
      <c r="I5" s="22" t="n">
        <v>46312</v>
      </c>
      <c r="J5" s="54" t="n">
        <v>45</v>
      </c>
      <c r="K5" s="53" t="s">
        <v>131</v>
      </c>
      <c r="L5" s="20" t="s">
        <v>132</v>
      </c>
      <c r="M5" s="53" t="s">
        <v>121</v>
      </c>
      <c r="N5" s="53" t="s">
        <v>122</v>
      </c>
      <c r="O5" s="53" t="s">
        <v>122</v>
      </c>
      <c r="P5" s="53" t="s">
        <v>122</v>
      </c>
      <c r="Q5" s="53" t="s">
        <v>122</v>
      </c>
      <c r="R5" s="20" t="s">
        <v>133</v>
      </c>
      <c r="S5" s="52" t="s">
        <v>134</v>
      </c>
      <c r="T5" s="53" t="s">
        <v>94</v>
      </c>
      <c r="U5" s="55" t="s">
        <v>135</v>
      </c>
    </row>
    <row r="6" customFormat="false" ht="15" hidden="false" customHeight="false" outlineLevel="0" collapsed="false">
      <c r="A6" s="56" t="n">
        <v>3</v>
      </c>
      <c r="B6" s="57" t="s">
        <v>136</v>
      </c>
      <c r="C6" s="57" t="s">
        <v>137</v>
      </c>
      <c r="D6" s="57" t="s">
        <v>138</v>
      </c>
      <c r="E6" s="27" t="s">
        <v>139</v>
      </c>
      <c r="F6" s="58" t="s">
        <v>116</v>
      </c>
      <c r="G6" s="57" t="s">
        <v>140</v>
      </c>
      <c r="H6" s="57" t="s">
        <v>141</v>
      </c>
      <c r="I6" s="29" t="n">
        <v>46223</v>
      </c>
      <c r="J6" s="59" t="n">
        <v>-44</v>
      </c>
      <c r="K6" s="58" t="s">
        <v>142</v>
      </c>
      <c r="L6" s="57"/>
      <c r="M6" s="58" t="s">
        <v>143</v>
      </c>
      <c r="N6" s="58" t="s">
        <v>122</v>
      </c>
      <c r="O6" s="58" t="s">
        <v>122</v>
      </c>
      <c r="P6" s="58" t="s">
        <v>144</v>
      </c>
      <c r="Q6" s="58" t="s">
        <v>122</v>
      </c>
      <c r="R6" s="57" t="s">
        <v>123</v>
      </c>
      <c r="S6" s="57" t="s">
        <v>124</v>
      </c>
      <c r="T6" s="58" t="s">
        <v>145</v>
      </c>
      <c r="U6" s="60" t="s">
        <v>146</v>
      </c>
    </row>
    <row r="8" customFormat="false" ht="15" hidden="false" customHeight="true" outlineLevel="0" collapsed="false">
      <c r="A8" s="41" t="s">
        <v>147</v>
      </c>
      <c r="B8" s="41"/>
      <c r="C8" s="41"/>
      <c r="D8" s="41"/>
      <c r="E8" s="41"/>
      <c r="F8" s="41"/>
      <c r="G8" s="41"/>
      <c r="H8" s="41"/>
      <c r="I8" s="41"/>
      <c r="J8" s="41"/>
    </row>
  </sheetData>
  <mergeCells count="2">
    <mergeCell ref="A1:U1"/>
    <mergeCell ref="A8:J8"/>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Q1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3"/>
    <col collapsed="false" customWidth="true" hidden="false" outlineLevel="0" max="3" min="3" style="0" width="20"/>
    <col collapsed="false" customWidth="true" hidden="false" outlineLevel="0" max="4" min="4" style="0" width="3"/>
    <col collapsed="false" customWidth="true" hidden="false" outlineLevel="0" max="5" min="5" style="0" width="13"/>
    <col collapsed="false" customWidth="true" hidden="false" outlineLevel="0" max="6" min="6" style="0" width="17"/>
    <col collapsed="false" customWidth="true" hidden="false" outlineLevel="0" max="7" min="7" style="0" width="3"/>
    <col collapsed="false" customWidth="true" hidden="false" outlineLevel="0" max="8" min="8" style="0" width="15"/>
    <col collapsed="false" customWidth="true" hidden="false" outlineLevel="0" max="9" min="9" style="0" width="11"/>
    <col collapsed="false" customWidth="true" hidden="false" outlineLevel="0" max="10" min="10" style="0" width="13"/>
    <col collapsed="false" customWidth="true" hidden="false" outlineLevel="0" max="13" min="13" style="0" width="12"/>
    <col collapsed="false" customWidth="true" hidden="false" outlineLevel="0" max="14" min="14" style="0" width="3"/>
    <col collapsed="false" customWidth="true" hidden="false" outlineLevel="0" max="15" min="15" style="0" width="12"/>
    <col collapsed="false" customWidth="true" hidden="false" outlineLevel="0" max="16" min="16" style="0" width="3"/>
    <col collapsed="false" customWidth="true" hidden="false" outlineLevel="0" max="17" min="17" style="0" width="14"/>
  </cols>
  <sheetData>
    <row r="1" customFormat="false" ht="15" hidden="false" customHeight="false" outlineLevel="0" collapsed="false">
      <c r="A1" s="61" t="s">
        <v>148</v>
      </c>
    </row>
    <row r="3" customFormat="false" ht="15" hidden="false" customHeight="false" outlineLevel="0" collapsed="false">
      <c r="A3" s="62" t="s">
        <v>61</v>
      </c>
      <c r="C3" s="62" t="s">
        <v>62</v>
      </c>
      <c r="E3" s="63" t="s">
        <v>29</v>
      </c>
      <c r="F3" s="64" t="s">
        <v>149</v>
      </c>
      <c r="H3" s="63" t="s">
        <v>31</v>
      </c>
      <c r="I3" s="65" t="s">
        <v>150</v>
      </c>
      <c r="J3" s="64" t="s">
        <v>151</v>
      </c>
      <c r="M3" s="62" t="s">
        <v>152</v>
      </c>
      <c r="O3" s="62" t="s">
        <v>73</v>
      </c>
      <c r="Q3" s="62" t="s">
        <v>153</v>
      </c>
    </row>
    <row r="4" customFormat="false" ht="15" hidden="false" customHeight="false" outlineLevel="0" collapsed="false">
      <c r="A4" s="66" t="s">
        <v>116</v>
      </c>
      <c r="C4" s="66" t="s">
        <v>117</v>
      </c>
      <c r="E4" s="67" t="s">
        <v>123</v>
      </c>
      <c r="F4" s="68" t="n">
        <v>0</v>
      </c>
      <c r="H4" s="67" t="s">
        <v>154</v>
      </c>
      <c r="I4" s="69" t="n">
        <v>0</v>
      </c>
      <c r="J4" s="68" t="n">
        <v>0</v>
      </c>
      <c r="M4" s="66" t="s">
        <v>122</v>
      </c>
      <c r="O4" s="66" t="s">
        <v>94</v>
      </c>
      <c r="Q4" s="66" t="s">
        <v>155</v>
      </c>
    </row>
    <row r="5" customFormat="false" ht="15" hidden="false" customHeight="false" outlineLevel="0" collapsed="false">
      <c r="A5" s="70" t="s">
        <v>156</v>
      </c>
      <c r="C5" s="66" t="s">
        <v>140</v>
      </c>
      <c r="E5" s="71" t="s">
        <v>157</v>
      </c>
      <c r="F5" s="68" t="n">
        <v>15</v>
      </c>
      <c r="H5" s="67" t="s">
        <v>124</v>
      </c>
      <c r="I5" s="69" t="n">
        <v>1</v>
      </c>
      <c r="J5" s="68" t="n">
        <v>0</v>
      </c>
      <c r="M5" s="66" t="s">
        <v>144</v>
      </c>
      <c r="O5" s="66" t="s">
        <v>145</v>
      </c>
      <c r="Q5" s="66" t="s">
        <v>158</v>
      </c>
    </row>
    <row r="6" customFormat="false" ht="15" hidden="false" customHeight="false" outlineLevel="0" collapsed="false">
      <c r="C6" s="66" t="s">
        <v>159</v>
      </c>
      <c r="E6" s="71" t="s">
        <v>133</v>
      </c>
      <c r="F6" s="68" t="n">
        <v>20</v>
      </c>
      <c r="H6" s="67" t="s">
        <v>160</v>
      </c>
      <c r="I6" s="69" t="n">
        <v>1</v>
      </c>
      <c r="J6" s="68" t="n">
        <v>10</v>
      </c>
      <c r="M6" s="70" t="s">
        <v>161</v>
      </c>
      <c r="O6" s="70" t="s">
        <v>162</v>
      </c>
      <c r="Q6" s="66" t="s">
        <v>163</v>
      </c>
    </row>
    <row r="7" customFormat="false" ht="15" hidden="false" customHeight="false" outlineLevel="0" collapsed="false">
      <c r="C7" s="66" t="s">
        <v>164</v>
      </c>
      <c r="E7" s="72" t="s">
        <v>165</v>
      </c>
      <c r="F7" s="73" t="n">
        <v>25</v>
      </c>
      <c r="H7" s="67" t="s">
        <v>166</v>
      </c>
      <c r="I7" s="69" t="n">
        <v>1</v>
      </c>
      <c r="J7" s="68" t="n">
        <v>15</v>
      </c>
      <c r="Q7" s="66" t="s">
        <v>167</v>
      </c>
    </row>
    <row r="8" customFormat="false" ht="15" hidden="false" customHeight="false" outlineLevel="0" collapsed="false">
      <c r="C8" s="66" t="s">
        <v>168</v>
      </c>
      <c r="H8" s="67" t="s">
        <v>134</v>
      </c>
      <c r="I8" s="69" t="n">
        <v>1</v>
      </c>
      <c r="J8" s="68" t="n">
        <v>25</v>
      </c>
      <c r="Q8" s="66" t="s">
        <v>169</v>
      </c>
    </row>
    <row r="9" customFormat="false" ht="15" hidden="false" customHeight="false" outlineLevel="0" collapsed="false">
      <c r="C9" s="66" t="s">
        <v>129</v>
      </c>
      <c r="H9" s="74" t="s">
        <v>170</v>
      </c>
      <c r="I9" s="75" t="n">
        <v>2</v>
      </c>
      <c r="J9" s="73" t="n">
        <v>0</v>
      </c>
      <c r="Q9" s="70" t="s">
        <v>171</v>
      </c>
    </row>
    <row r="10" customFormat="false" ht="15" hidden="false" customHeight="false" outlineLevel="0" collapsed="false">
      <c r="C10" s="66" t="s">
        <v>172</v>
      </c>
    </row>
    <row r="11" customFormat="false" ht="15" hidden="false" customHeight="false" outlineLevel="0" collapsed="false">
      <c r="C11" s="66" t="s">
        <v>173</v>
      </c>
    </row>
    <row r="12" customFormat="false" ht="15" hidden="false" customHeight="true" outlineLevel="0" collapsed="false">
      <c r="C12" s="70" t="s">
        <v>174</v>
      </c>
      <c r="E12" s="41" t="s">
        <v>175</v>
      </c>
      <c r="F12" s="41"/>
      <c r="G12" s="41"/>
      <c r="H12" s="41"/>
      <c r="I12" s="41"/>
      <c r="J12" s="41"/>
    </row>
    <row r="13" customFormat="false" ht="15" hidden="false" customHeight="false" outlineLevel="0" collapsed="false">
      <c r="E13" s="41"/>
      <c r="F13" s="41"/>
      <c r="G13" s="41"/>
      <c r="H13" s="41"/>
      <c r="I13" s="41"/>
      <c r="J13" s="41"/>
    </row>
  </sheetData>
  <mergeCells count="1">
    <mergeCell ref="E12:J13"/>
  </mergeCells>
  <printOptions headings="false" gridLines="false" gridLinesSet="true" horizontalCentered="true" verticalCentered="false"/>
  <pageMargins left="0.35" right="0.35" top="0.5" bottom="0.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2026-09-02T00:57:21Z</dcterms:created>
  <dc:creator>openpyxl</dc:creator>
  <dc:description/>
  <dc:language>en-US</dc:language>
  <cp:lastModifiedBy/>
  <dcterms:modified xsi:type="dcterms:W3CDTF">2026-09-02T00:57:21Z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