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機器台帳" sheetId="2" state="visible" r:id="rId4"/>
    <sheet name="貸出・返却" sheetId="3" state="visible" r:id="rId5"/>
    <sheet name="集計" sheetId="4" state="visible" r:id="rId6"/>
    <sheet name="記入例" sheetId="5" state="visible" r:id="rId7"/>
    <sheet name="マスタ" sheetId="6" state="visible" r:id="rId8"/>
  </sheets>
  <definedNames>
    <definedName function="false" hidden="false" localSheetId="5" name="_xlnm.Print_Area" vbProcedure="false">マスタ!$A$1:$K$55</definedName>
    <definedName function="false" hidden="false" localSheetId="0" name="_xlnm.Print_Area" vbProcedure="false">使い方!$A$1:$B$41</definedName>
    <definedName function="false" hidden="false" localSheetId="1" name="_xlnm.Print_Area" vbProcedure="false">機器台帳!$A$1:$Q$46</definedName>
    <definedName function="false" hidden="false" localSheetId="1" name="_xlnm.Print_Titles" vbProcedure="false">機器台帳!$1:$6</definedName>
    <definedName function="false" hidden="true" localSheetId="1" name="_xlnm._FilterDatabase" vbProcedure="false">機器台帳!$A$6:$Q$86</definedName>
    <definedName function="false" hidden="false" localSheetId="4" name="_xlnm.Print_Area" vbProcedure="false">記入例!$A$1:$Q$8</definedName>
    <definedName function="false" hidden="false" localSheetId="2" name="_xlnm.Print_Area" vbProcedure="false">貸出・返却!$A$1:$J$56</definedName>
    <definedName function="false" hidden="false" localSheetId="2" name="_xlnm.Print_Titles" vbProcedure="false">貸出・返却!$1:$6</definedName>
    <definedName function="false" hidden="true" localSheetId="2" name="_xlnm._FilterDatabase" vbProcedure="false">貸出・返却!$A$6:$J$106</definedName>
    <definedName function="false" hidden="false" localSheetId="3" name="_xlnm.Print_Area" vbProcedure="false">集計!$A$1:$E$24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<sst xmlns="http://schemas.openxmlformats.org/spreadsheetml/2006/main" count="283" uniqueCount="184">
  <si>
    <r>
      <rPr>
        <b val="true"/>
        <sz val="16"/>
        <color rgb="FF3A2A18"/>
        <rFont val="Noto Sans CJK SC"/>
        <family val="2"/>
      </rPr>
      <t xml:space="preserve">工具・測定器管理簿（</t>
    </r>
    <r>
      <rPr>
        <b val="true"/>
        <sz val="16"/>
        <color rgb="FF3A2A18"/>
        <rFont val="Yu Gothic"/>
        <family val="0"/>
        <charset val="1"/>
      </rPr>
      <t xml:space="preserve">Excel</t>
    </r>
    <r>
      <rPr>
        <b val="true"/>
        <sz val="16"/>
        <color rgb="FF3A2A18"/>
        <rFont val="Noto Sans CJK SC"/>
        <family val="2"/>
      </rPr>
      <t xml:space="preserve">版）</t>
    </r>
  </si>
  <si>
    <t xml:space="preserve">測定器・電動工具の校正／点検期限と、現場への貸出・返却をまとめて管理する台帳です。</t>
  </si>
  <si>
    <t xml:space="preserve">■ シートの使い分け</t>
  </si>
  <si>
    <t xml:space="preserve">機器台帳</t>
  </si>
  <si>
    <r>
      <rPr>
        <sz val="10"/>
        <rFont val="Noto Sans CJK SC"/>
        <family val="2"/>
      </rPr>
      <t xml:space="preserve">測定器・工具を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台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行で登録します。校正期限はここで管理します。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</si>
  <si>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貸出・返却</t>
  </si>
  <si>
    <r>
      <rPr>
        <sz val="10"/>
        <rFont val="Noto Sans CJK SC"/>
        <family val="2"/>
      </rPr>
      <t xml:space="preserve">誰がどの現場へ持ち出したかを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件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行で記録します。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</si>
  <si>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集計</t>
  </si>
  <si>
    <t xml:space="preserve">校正期限の注意件数と、区分別の台数・貸出中の件数。自動集計のみです。</t>
  </si>
  <si>
    <t xml:space="preserve">記入例</t>
  </si>
  <si>
    <t xml:space="preserve">入力のしかたのサンプルです。実データは入れずに、見本として残しておく想定です。</t>
  </si>
  <si>
    <t xml:space="preserve">マスタ</t>
  </si>
  <si>
    <t xml:space="preserve">ドロップダウンの選択肢と、電気工事でよく使う機器の校正周期の目安一覧。</t>
  </si>
  <si>
    <t xml:space="preserve">■ 入力するセルと自動のセル</t>
  </si>
  <si>
    <t xml:space="preserve">白いセル</t>
  </si>
  <si>
    <t xml:space="preserve">入力欄です。</t>
  </si>
  <si>
    <t xml:space="preserve">薄い灰色のセル</t>
  </si>
  <si>
    <t xml:space="preserve">数式が入っています。書き換えないでください。</t>
  </si>
  <si>
    <t xml:space="preserve">No</t>
  </si>
  <si>
    <r>
      <rPr>
        <sz val="10"/>
        <rFont val="Noto Sans CJK SC"/>
        <family val="2"/>
      </rPr>
      <t xml:space="preserve">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を入力すると自動で連番になります。</t>
    </r>
  </si>
  <si>
    <t xml:space="preserve">次回校正期限</t>
  </si>
  <si>
    <t xml:space="preserve">前回校正日＋校正周期（か月）で自動計算します。月末は月末に丸めます。</t>
  </si>
  <si>
    <t xml:space="preserve">残日数・校正の状態</t>
  </si>
  <si>
    <t xml:space="preserve">次回校正期限までの日数から自動判定します。マイナスは超過日数です。</t>
  </si>
  <si>
    <t xml:space="preserve">貸出状況</t>
  </si>
  <si>
    <t xml:space="preserve">貸出・返却シートに返却日が空のままの記録があれば「貸出中」になります。</t>
  </si>
  <si>
    <t xml:space="preserve">機器名（貸出シート）</t>
  </si>
  <si>
    <r>
      <rPr>
        <sz val="10"/>
        <rFont val="Noto Sans CJK SC"/>
        <family val="2"/>
      </rPr>
      <t xml:space="preserve">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を入れると機器台帳から自動で引いてきます。</t>
    </r>
  </si>
  <si>
    <t xml:space="preserve">■ 校正周期の目安</t>
  </si>
  <si>
    <t xml:space="preserve">絶縁用保護具</t>
  </si>
  <si>
    <r>
      <rPr>
        <sz val="10"/>
        <rFont val="Noto Sans CJK SC"/>
        <family val="2"/>
      </rPr>
      <t xml:space="preserve">低圧・高圧用ゴム手袋、絶縁長靴、絶縁衣などは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か月ごとの定期自主検査（労働安全衛生規則第</t>
    </r>
    <r>
      <rPr>
        <sz val="10"/>
        <rFont val="Yu Gothic"/>
        <family val="0"/>
        <charset val="1"/>
      </rPr>
      <t xml:space="preserve">351</t>
    </r>
    <r>
      <rPr>
        <sz val="10"/>
        <rFont val="Noto Sans CJK SC"/>
        <family val="2"/>
      </rPr>
      <t xml:space="preserve">条）。</t>
    </r>
  </si>
  <si>
    <t xml:space="preserve">高圧検電器</t>
  </si>
  <si>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か月を目安にしています（保護具に準じた運用）。</t>
    </r>
  </si>
  <si>
    <t xml:space="preserve">測定器</t>
  </si>
  <si>
    <r>
      <rPr>
        <sz val="10"/>
        <rFont val="Noto Sans CJK SC"/>
        <family val="2"/>
      </rPr>
      <t xml:space="preserve">絶縁抵抗計・接地抵抗計・クランプメータなどは</t>
    </r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か月（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年）を目安にしています。</t>
    </r>
  </si>
  <si>
    <t xml:space="preserve">※測定器の校正周期は法令で一律に定められたものではありません。メーカーの推奨と自社の管理規程に合わせてマスタシートで変更してください。</t>
  </si>
  <si>
    <t xml:space="preserve">■ 行の色</t>
  </si>
  <si>
    <t xml:space="preserve">赤</t>
  </si>
  <si>
    <t xml:space="preserve">校正期限を過ぎている行／返却予定日を過ぎて未返却の行。</t>
  </si>
  <si>
    <t xml:space="preserve">黄</t>
  </si>
  <si>
    <r>
      <rPr>
        <sz val="10"/>
        <rFont val="Noto Sans CJK SC"/>
        <family val="2"/>
      </rPr>
      <t xml:space="preserve">校正期限まで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日以内の行／返却予定日が明日までの行。</t>
    </r>
  </si>
  <si>
    <t xml:space="preserve">緑</t>
  </si>
  <si>
    <t xml:space="preserve">返却済みの行。</t>
  </si>
  <si>
    <r>
      <rPr>
        <b val="true"/>
        <sz val="11"/>
        <color rgb="FF3A2A18"/>
        <rFont val="Noto Sans CJK SC"/>
        <family val="2"/>
      </rPr>
      <t xml:space="preserve">■ 管理</t>
    </r>
    <r>
      <rPr>
        <b val="true"/>
        <sz val="11"/>
        <color rgb="FF3A2A18"/>
        <rFont val="Yu Gothic"/>
        <family val="0"/>
        <charset val="1"/>
      </rPr>
      <t xml:space="preserve">No</t>
    </r>
    <r>
      <rPr>
        <b val="true"/>
        <sz val="11"/>
        <color rgb="FF3A2A18"/>
        <rFont val="Noto Sans CJK SC"/>
        <family val="2"/>
      </rPr>
      <t xml:space="preserve">の付け方</t>
    </r>
  </si>
  <si>
    <r>
      <rPr>
        <sz val="10"/>
        <rFont val="Noto Sans CJK SC"/>
        <family val="2"/>
      </rPr>
      <t xml:space="preserve">貸出・返却シートの「管理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」は、機器台帳の「管理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」と同じ文字で入力してください（ドロップダウンから選べます）。</t>
    </r>
  </si>
  <si>
    <t xml:space="preserve">一致しないと機器名が引けず、貸出状況も反映されません。</t>
  </si>
  <si>
    <t xml:space="preserve">■ 印刷</t>
  </si>
  <si>
    <r>
      <rPr>
        <sz val="10"/>
        <rFont val="Noto Sans CJK SC"/>
        <family val="2"/>
      </rPr>
      <t xml:space="preserve">機器台帳・貸出・返却とも 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横・幅に合わせて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ページ・見出し行の繰り返しあり。</t>
    </r>
  </si>
  <si>
    <r>
      <rPr>
        <sz val="10"/>
        <rFont val="Noto Sans CJK SC"/>
        <family val="2"/>
      </rPr>
      <t xml:space="preserve">既定の印刷範囲は先頭</t>
    </r>
    <r>
      <rPr>
        <sz val="10"/>
        <rFont val="Yu Gothic"/>
        <family val="0"/>
        <charset val="1"/>
      </rPr>
      <t xml:space="preserve">40</t>
    </r>
    <r>
      <rPr>
        <sz val="10"/>
        <rFont val="Noto Sans CJK SC"/>
        <family val="2"/>
      </rPr>
      <t xml:space="preserve">行（貸出は</t>
    </r>
    <r>
      <rPr>
        <sz val="10"/>
        <rFont val="Yu Gothic"/>
        <family val="0"/>
        <charset val="1"/>
      </rPr>
      <t xml:space="preserve">50</t>
    </r>
    <r>
      <rPr>
        <sz val="10"/>
        <rFont val="Noto Sans CJK SC"/>
        <family val="2"/>
      </rPr>
      <t xml:space="preserve">行）です。それより下も印刷するときは［ページレイアウト］→［印刷範囲］で広げてください。</t>
    </r>
  </si>
  <si>
    <t xml:space="preserve">■ 出典・前提</t>
  </si>
  <si>
    <r>
      <rPr>
        <sz val="10"/>
        <rFont val="Noto Sans CJK SC"/>
        <family val="2"/>
      </rPr>
      <t xml:space="preserve">セコサポの</t>
    </r>
    <r>
      <rPr>
        <sz val="10"/>
        <rFont val="Yu Gothic"/>
        <family val="0"/>
        <charset val="1"/>
      </rPr>
      <t xml:space="preserve">Web</t>
    </r>
    <r>
      <rPr>
        <sz val="10"/>
        <rFont val="Noto Sans CJK SC"/>
        <family val="2"/>
      </rPr>
      <t xml:space="preserve">ツール版と同じ判定ロジックを、</t>
    </r>
    <r>
      <rPr>
        <sz val="10"/>
        <rFont val="Yu Gothic"/>
        <family val="0"/>
        <charset val="1"/>
      </rPr>
      <t xml:space="preserve">Excel</t>
    </r>
    <r>
      <rPr>
        <sz val="10"/>
        <rFont val="Noto Sans CJK SC"/>
        <family val="2"/>
      </rPr>
      <t xml:space="preserve">の数式で再現したものです。</t>
    </r>
  </si>
  <si>
    <r>
      <rPr>
        <sz val="10"/>
        <rFont val="Noto Sans CJK SC"/>
        <family val="2"/>
      </rPr>
      <t xml:space="preserve">校正期限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日前を警告する基準は、運用上の目安として設定しています。</t>
    </r>
  </si>
  <si>
    <t xml:space="preserve">工 具 ・ 測 定 器 　 機 器 台 帳</t>
  </si>
  <si>
    <t xml:space="preserve">自社名</t>
  </si>
  <si>
    <t xml:space="preserve">部署</t>
  </si>
  <si>
    <t xml:space="preserve">作成日</t>
  </si>
  <si>
    <t xml:space="preserve">管理責任者</t>
  </si>
  <si>
    <t xml:space="preserve">備考</t>
  </si>
  <si>
    <r>
      <rPr>
        <b val="true"/>
        <sz val="9.5"/>
        <color rgb="FF1F2937"/>
        <rFont val="Noto Sans CJK SC"/>
        <family val="2"/>
      </rPr>
      <t xml:space="preserve">管理</t>
    </r>
    <r>
      <rPr>
        <b val="true"/>
        <sz val="9.5"/>
        <color rgb="FF1F2937"/>
        <rFont val="Yu Gothic"/>
        <family val="0"/>
        <charset val="1"/>
      </rPr>
      <t xml:space="preserve">No</t>
    </r>
  </si>
  <si>
    <t xml:space="preserve">機器名</t>
  </si>
  <si>
    <t xml:space="preserve">区分</t>
  </si>
  <si>
    <t xml:space="preserve">メーカー</t>
  </si>
  <si>
    <t xml:space="preserve">型式</t>
  </si>
  <si>
    <t xml:space="preserve">製造番号</t>
  </si>
  <si>
    <t xml:space="preserve">取得年月</t>
  </si>
  <si>
    <t xml:space="preserve">保管場所</t>
  </si>
  <si>
    <t xml:space="preserve">状態</t>
  </si>
  <si>
    <r>
      <rPr>
        <b val="true"/>
        <sz val="9.5"/>
        <color rgb="FF1F2937"/>
        <rFont val="Noto Sans CJK SC"/>
        <family val="2"/>
      </rPr>
      <t xml:space="preserve">校正周期</t>
    </r>
    <r>
      <rPr>
        <b val="true"/>
        <sz val="9.5"/>
        <color rgb="FF1F2937"/>
        <rFont val="Yu Gothic"/>
        <family val="0"/>
        <charset val="1"/>
      </rPr>
      <t xml:space="preserve">(</t>
    </r>
    <r>
      <rPr>
        <b val="true"/>
        <sz val="9.5"/>
        <color rgb="FF1F2937"/>
        <rFont val="Noto Sans CJK SC"/>
        <family val="2"/>
      </rPr>
      <t xml:space="preserve">月</t>
    </r>
    <r>
      <rPr>
        <b val="true"/>
        <sz val="9.5"/>
        <color rgb="FF1F2937"/>
        <rFont val="Yu Gothic"/>
        <family val="0"/>
        <charset val="1"/>
      </rPr>
      <t xml:space="preserve">)</t>
    </r>
  </si>
  <si>
    <t xml:space="preserve">前回校正日</t>
  </si>
  <si>
    <t xml:space="preserve">残日数</t>
  </si>
  <si>
    <t xml:space="preserve">校正の状態</t>
  </si>
  <si>
    <t xml:space="preserve">貸 出 ・ 返 却 記 録</t>
  </si>
  <si>
    <t xml:space="preserve">借用者</t>
  </si>
  <si>
    <t xml:space="preserve">現場名</t>
  </si>
  <si>
    <t xml:space="preserve">貸出日</t>
  </si>
  <si>
    <t xml:space="preserve">返却予定日</t>
  </si>
  <si>
    <t xml:space="preserve">返却日</t>
  </si>
  <si>
    <t xml:space="preserve">機 器 の 集 計</t>
  </si>
  <si>
    <t xml:space="preserve">「機器台帳」「貸出・返却」の入力から自動集計します。数値を直接書き換えないでください。</t>
  </si>
  <si>
    <t xml:space="preserve">全体</t>
  </si>
  <si>
    <t xml:space="preserve">件数</t>
  </si>
  <si>
    <t xml:space="preserve">登録している機器</t>
  </si>
  <si>
    <t xml:space="preserve">校正・点検の対象</t>
  </si>
  <si>
    <t xml:space="preserve">校正期限 超過</t>
  </si>
  <si>
    <r>
      <rPr>
        <sz val="10"/>
        <rFont val="Noto Sans CJK SC"/>
        <family val="2"/>
      </rPr>
      <t xml:space="preserve">校正期限 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日以内</t>
    </r>
  </si>
  <si>
    <t xml:space="preserve">前回校正日 未入力</t>
  </si>
  <si>
    <t xml:space="preserve">使用不可・廃棄</t>
  </si>
  <si>
    <t xml:space="preserve">貸出中</t>
  </si>
  <si>
    <t xml:space="preserve">返却 延滞</t>
  </si>
  <si>
    <t xml:space="preserve">区分別</t>
  </si>
  <si>
    <t xml:space="preserve">台数</t>
  </si>
  <si>
    <t xml:space="preserve">校正対象</t>
  </si>
  <si>
    <t xml:space="preserve">期限超過</t>
  </si>
  <si>
    <t xml:space="preserve">合計</t>
  </si>
  <si>
    <t xml:space="preserve">校正周期を「校正不要」にした機器は、校正対象・期限超過には含まれません。貸出中は、貸出・返却シートに返却日が空のままの記録がある機器の台数です。</t>
  </si>
  <si>
    <r>
      <rPr>
        <b val="true"/>
        <sz val="11"/>
        <color rgb="FF3A2A18"/>
        <rFont val="Noto Sans CJK SC"/>
        <family val="2"/>
      </rPr>
      <t xml:space="preserve">記入例（機器台帳。この</t>
    </r>
    <r>
      <rPr>
        <b val="true"/>
        <sz val="11"/>
        <color rgb="FF3A2A18"/>
        <rFont val="Yu Gothic"/>
        <family val="0"/>
        <charset val="1"/>
      </rPr>
      <t xml:space="preserve">3</t>
    </r>
    <r>
      <rPr>
        <b val="true"/>
        <sz val="11"/>
        <color rgb="FF3A2A18"/>
        <rFont val="Noto Sans CJK SC"/>
        <family val="2"/>
      </rPr>
      <t xml:space="preserve">行を参考に入力してください）</t>
    </r>
  </si>
  <si>
    <t xml:space="preserve">M-001</t>
  </si>
  <si>
    <t xml:space="preserve">絶縁抵抗計</t>
  </si>
  <si>
    <t xml:space="preserve">サンプル計器</t>
  </si>
  <si>
    <t xml:space="preserve">IR-4000</t>
  </si>
  <si>
    <t xml:space="preserve">SN20240101</t>
  </si>
  <si>
    <t xml:space="preserve">本社 倉庫</t>
  </si>
  <si>
    <t xml:space="preserve">使用可</t>
  </si>
  <si>
    <r>
      <rPr>
        <sz val="10"/>
        <rFont val="Noto Sans CJK SC"/>
        <family val="2"/>
      </rPr>
      <t xml:space="preserve">有効 あと</t>
    </r>
    <r>
      <rPr>
        <sz val="10"/>
        <rFont val="Yu Gothic"/>
        <family val="0"/>
        <charset val="1"/>
      </rPr>
      <t xml:space="preserve">220</t>
    </r>
    <r>
      <rPr>
        <sz val="10"/>
        <rFont val="Noto Sans CJK SC"/>
        <family val="2"/>
      </rPr>
      <t xml:space="preserve">日</t>
    </r>
  </si>
  <si>
    <t xml:space="preserve">M-002</t>
  </si>
  <si>
    <t xml:space="preserve">HV-200</t>
  </si>
  <si>
    <t xml:space="preserve">SN20240215</t>
  </si>
  <si>
    <r>
      <rPr>
        <sz val="10"/>
        <rFont val="Noto Sans CJK SC"/>
        <family val="2"/>
      </rPr>
      <t xml:space="preserve">期限超過 </t>
    </r>
    <r>
      <rPr>
        <sz val="10"/>
        <rFont val="Yu Gothic"/>
        <family val="0"/>
        <charset val="1"/>
      </rPr>
      <t xml:space="preserve">13</t>
    </r>
    <r>
      <rPr>
        <sz val="10"/>
        <rFont val="Noto Sans CJK SC"/>
        <family val="2"/>
      </rPr>
      <t xml:space="preserve">日</t>
    </r>
  </si>
  <si>
    <t xml:space="preserve">在庫</t>
  </si>
  <si>
    <t xml:space="preserve">校正に出す手配中</t>
  </si>
  <si>
    <t xml:space="preserve">P-011</t>
  </si>
  <si>
    <t xml:space="preserve">高圧用ゴム手袋</t>
  </si>
  <si>
    <t xml:space="preserve">サンプル保安</t>
  </si>
  <si>
    <t xml:space="preserve">GL-7000</t>
  </si>
  <si>
    <t xml:space="preserve">—</t>
  </si>
  <si>
    <t xml:space="preserve">〇〇現場 詰所</t>
  </si>
  <si>
    <r>
      <rPr>
        <sz val="10"/>
        <rFont val="Noto Sans CJK SC"/>
        <family val="2"/>
      </rPr>
      <t xml:space="preserve">有効 あと</t>
    </r>
    <r>
      <rPr>
        <sz val="10"/>
        <rFont val="Yu Gothic"/>
        <family val="0"/>
        <charset val="1"/>
      </rPr>
      <t xml:space="preserve">104</t>
    </r>
    <r>
      <rPr>
        <sz val="10"/>
        <rFont val="Noto Sans CJK SC"/>
        <family val="2"/>
      </rPr>
      <t xml:space="preserve">日</t>
    </r>
  </si>
  <si>
    <r>
      <rPr>
        <sz val="10"/>
        <rFont val="Noto Sans CJK SC"/>
        <family val="2"/>
      </rPr>
      <t xml:space="preserve">安衛則</t>
    </r>
    <r>
      <rPr>
        <sz val="10"/>
        <rFont val="Yu Gothic"/>
        <family val="0"/>
        <charset val="1"/>
      </rPr>
      <t xml:space="preserve">351</t>
    </r>
    <r>
      <rPr>
        <sz val="10"/>
        <rFont val="Noto Sans CJK SC"/>
        <family val="2"/>
      </rPr>
      <t xml:space="preserve">条により</t>
    </r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か月ごとの自主検査</t>
    </r>
  </si>
  <si>
    <t xml:space="preserve">「次回校正期限」「残日数」「校正の状態」「貸出状況」は本来は自動計算です。ここでは見本として値を直接入れています。</t>
  </si>
  <si>
    <t xml:space="preserve">選択肢と設定</t>
  </si>
  <si>
    <t xml:space="preserve">校正周期</t>
  </si>
  <si>
    <t xml:space="preserve">月数</t>
  </si>
  <si>
    <t xml:space="preserve">よく使う機器と校正周期の目安</t>
  </si>
  <si>
    <t xml:space="preserve">校正不要</t>
  </si>
  <si>
    <r>
      <rPr>
        <b val="true"/>
        <sz val="9.5"/>
        <color rgb="FF1F2937"/>
        <rFont val="Noto Sans CJK SC"/>
        <family val="2"/>
      </rPr>
      <t xml:space="preserve">周期</t>
    </r>
    <r>
      <rPr>
        <b val="true"/>
        <sz val="9.5"/>
        <color rgb="FF1F2937"/>
        <rFont val="Yu Gothic"/>
        <family val="0"/>
        <charset val="1"/>
      </rPr>
      <t xml:space="preserve">(</t>
    </r>
    <r>
      <rPr>
        <b val="true"/>
        <sz val="9.5"/>
        <color rgb="FF1F2937"/>
        <rFont val="Noto Sans CJK SC"/>
        <family val="2"/>
      </rPr>
      <t xml:space="preserve">月</t>
    </r>
    <r>
      <rPr>
        <b val="true"/>
        <sz val="9.5"/>
        <color rgb="FF1F2937"/>
        <rFont val="Yu Gothic"/>
        <family val="0"/>
        <charset val="1"/>
      </rPr>
      <t xml:space="preserve">)</t>
    </r>
  </si>
  <si>
    <t xml:space="preserve">電動工具</t>
  </si>
  <si>
    <t xml:space="preserve">修理中</t>
  </si>
  <si>
    <r>
      <rPr>
        <sz val="10"/>
        <rFont val="Yu Gothic"/>
        <family val="0"/>
        <charset val="1"/>
      </rPr>
      <t xml:space="preserve">6</t>
    </r>
    <r>
      <rPr>
        <sz val="10"/>
        <rFont val="Noto Sans CJK SC"/>
        <family val="2"/>
      </rPr>
      <t xml:space="preserve">か月</t>
    </r>
  </si>
  <si>
    <t xml:space="preserve">高所・安全器具</t>
  </si>
  <si>
    <t xml:space="preserve">校正・点検中</t>
  </si>
  <si>
    <r>
      <rPr>
        <sz val="10"/>
        <rFont val="Yu Gothic"/>
        <family val="0"/>
        <charset val="1"/>
      </rPr>
      <t xml:space="preserve">12</t>
    </r>
    <r>
      <rPr>
        <sz val="10"/>
        <rFont val="Noto Sans CJK SC"/>
        <family val="2"/>
      </rPr>
      <t xml:space="preserve">か月（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年）</t>
    </r>
  </si>
  <si>
    <t xml:space="preserve">接地抵抗計</t>
  </si>
  <si>
    <t xml:space="preserve">使用不可</t>
  </si>
  <si>
    <r>
      <rPr>
        <sz val="10"/>
        <rFont val="Yu Gothic"/>
        <family val="0"/>
        <charset val="1"/>
      </rPr>
      <t xml:space="preserve">24</t>
    </r>
    <r>
      <rPr>
        <sz val="10"/>
        <rFont val="Noto Sans CJK SC"/>
        <family val="2"/>
      </rPr>
      <t xml:space="preserve">か月（</t>
    </r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年）</t>
    </r>
  </si>
  <si>
    <t xml:space="preserve">クランプメータ</t>
  </si>
  <si>
    <t xml:space="preserve">発電・照明</t>
  </si>
  <si>
    <t xml:space="preserve">廃棄</t>
  </si>
  <si>
    <r>
      <rPr>
        <sz val="10"/>
        <rFont val="Yu Gothic"/>
        <family val="0"/>
        <charset val="1"/>
      </rPr>
      <t xml:space="preserve">36</t>
    </r>
    <r>
      <rPr>
        <sz val="10"/>
        <rFont val="Noto Sans CJK SC"/>
        <family val="2"/>
      </rPr>
      <t xml:space="preserve">か月（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年）</t>
    </r>
  </si>
  <si>
    <t xml:space="preserve">デジタルマルチメータ</t>
  </si>
  <si>
    <t xml:space="preserve">その他</t>
  </si>
  <si>
    <t xml:space="preserve">回路計（テスタ）</t>
  </si>
  <si>
    <r>
      <rPr>
        <sz val="9"/>
        <color rgb="FF6B7280"/>
        <rFont val="Noto Sans CJK SC"/>
        <family val="2"/>
      </rPr>
      <t xml:space="preserve">校正周期の欄には、機器台帳の「校正周期</t>
    </r>
    <r>
      <rPr>
        <sz val="9"/>
        <color rgb="FF6B7280"/>
        <rFont val="Yu Gothic"/>
        <family val="0"/>
        <charset val="1"/>
      </rPr>
      <t xml:space="preserve">(</t>
    </r>
    <r>
      <rPr>
        <sz val="9"/>
        <color rgb="FF6B7280"/>
        <rFont val="Noto Sans CJK SC"/>
        <family val="2"/>
      </rPr>
      <t xml:space="preserve">月</t>
    </r>
    <r>
      <rPr>
        <sz val="9"/>
        <color rgb="FF6B7280"/>
        <rFont val="Yu Gothic"/>
        <family val="0"/>
        <charset val="1"/>
      </rPr>
      <t xml:space="preserve">)</t>
    </r>
    <r>
      <rPr>
        <sz val="9"/>
        <color rgb="FF6B7280"/>
        <rFont val="Noto Sans CJK SC"/>
        <family val="2"/>
      </rPr>
      <t xml:space="preserve">」に入れる月数を書きます。空欄にすると校正不要として扱われます。</t>
    </r>
  </si>
  <si>
    <t xml:space="preserve">低圧検電器</t>
  </si>
  <si>
    <t xml:space="preserve">検相器</t>
  </si>
  <si>
    <t xml:space="preserve">照度計</t>
  </si>
  <si>
    <t xml:space="preserve">漏れ電流計</t>
  </si>
  <si>
    <t xml:space="preserve">耐圧試験器</t>
  </si>
  <si>
    <t xml:space="preserve">ケーブル探索器</t>
  </si>
  <si>
    <t xml:space="preserve">ハンマードリル</t>
  </si>
  <si>
    <t xml:space="preserve">振動ドリル</t>
  </si>
  <si>
    <t xml:space="preserve">高速切断機</t>
  </si>
  <si>
    <t xml:space="preserve">充電インパクトドライバ</t>
  </si>
  <si>
    <t xml:space="preserve">電動油圧圧着工具</t>
  </si>
  <si>
    <t xml:space="preserve">手動油圧圧着工具</t>
  </si>
  <si>
    <t xml:space="preserve">ケーブルカッター</t>
  </si>
  <si>
    <t xml:space="preserve">トルクレンチ</t>
  </si>
  <si>
    <t xml:space="preserve">コアドリル</t>
  </si>
  <si>
    <t xml:space="preserve">レーザー墨出し器</t>
  </si>
  <si>
    <t xml:space="preserve">フルハーネス型墜落制止用器具</t>
  </si>
  <si>
    <t xml:space="preserve">ランヤード</t>
  </si>
  <si>
    <t xml:space="preserve">脚立</t>
  </si>
  <si>
    <t xml:space="preserve">はしご</t>
  </si>
  <si>
    <t xml:space="preserve">可搬式作業台</t>
  </si>
  <si>
    <t xml:space="preserve">ローリングタワー</t>
  </si>
  <si>
    <t xml:space="preserve">安全ブロック</t>
  </si>
  <si>
    <t xml:space="preserve">低圧用ゴム手袋</t>
  </si>
  <si>
    <t xml:space="preserve">絶縁長靴</t>
  </si>
  <si>
    <t xml:space="preserve">絶縁衣</t>
  </si>
  <si>
    <t xml:space="preserve">高圧絶縁ヘルメット</t>
  </si>
  <si>
    <t xml:space="preserve">絶縁シート</t>
  </si>
  <si>
    <t xml:space="preserve">ホットスティック（絶縁操作棒）</t>
  </si>
  <si>
    <t xml:space="preserve">可搬式発電機</t>
  </si>
  <si>
    <t xml:space="preserve">投光器</t>
  </si>
  <si>
    <r>
      <rPr>
        <sz val="10"/>
        <rFont val="Yu Gothic"/>
        <family val="0"/>
        <charset val="1"/>
      </rPr>
      <t xml:space="preserve">LED</t>
    </r>
    <r>
      <rPr>
        <sz val="10"/>
        <rFont val="Noto Sans CJK SC"/>
        <family val="2"/>
      </rPr>
      <t xml:space="preserve">バルーン照明</t>
    </r>
  </si>
  <si>
    <t xml:space="preserve">仮設分電盤</t>
  </si>
  <si>
    <t xml:space="preserve">漏電遮断器付ドラム</t>
  </si>
  <si>
    <t xml:space="preserve">溶接機</t>
  </si>
  <si>
    <t xml:space="preserve">ケーブルジャッキ</t>
  </si>
  <si>
    <t xml:space="preserve">延線ローラー</t>
  </si>
  <si>
    <t xml:space="preserve">ウインチ</t>
  </si>
  <si>
    <t xml:space="preserve">ガス検知器</t>
  </si>
  <si>
    <t xml:space="preserve">トランシーバー</t>
  </si>
  <si>
    <t xml:space="preserve">デジタルカメラ</t>
  </si>
  <si>
    <r>
      <rPr>
        <sz val="9"/>
        <color rgb="FF6B7280"/>
        <rFont val="Noto Sans CJK SC"/>
        <family val="2"/>
      </rPr>
      <t xml:space="preserve">絶縁用保護具（ゴム手袋・絶縁長靴・絶縁衣など）の</t>
    </r>
    <r>
      <rPr>
        <sz val="9"/>
        <color rgb="FF6B7280"/>
        <rFont val="Yu Gothic"/>
        <family val="0"/>
        <charset val="1"/>
      </rPr>
      <t xml:space="preserve">6</t>
    </r>
    <r>
      <rPr>
        <sz val="9"/>
        <color rgb="FF6B7280"/>
        <rFont val="Noto Sans CJK SC"/>
        <family val="2"/>
      </rPr>
      <t xml:space="preserve">か月は労働安全衛生規則第</t>
    </r>
    <r>
      <rPr>
        <sz val="9"/>
        <color rgb="FF6B7280"/>
        <rFont val="Yu Gothic"/>
        <family val="0"/>
        <charset val="1"/>
      </rPr>
      <t xml:space="preserve">351</t>
    </r>
    <r>
      <rPr>
        <sz val="9"/>
        <color rgb="FF6B7280"/>
        <rFont val="Noto Sans CJK SC"/>
        <family val="2"/>
      </rPr>
      <t xml:space="preserve">条の定期自主検査に基づくものです。測定器の周期は法令で一律に定められたものではなく、メーカー推奨と自社規程に合わせて変更してください。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</si>
</sst>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yyyy/m/d"/>
    <numFmt numFmtId="166" formatCode="yyyy/m"/>
    <numFmt numFmtId="167" formatCode="0\日"/>
    <numFmt numFmtId="168" formatCode="General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A2A18"/>
      <name val="Noto Sans CJK SC"/>
      <family val="2"/>
    </font>
    <font>
      <b val="true"/>
      <sz val="16"/>
      <color rgb="FF3A2A18"/>
      <name val="Yu Gothic"/>
      <family val="0"/>
      <charset val="1"/>
    </font>
    <font>
      <sz val="9"/>
      <color rgb="FF6B7280"/>
      <name val="Noto Sans CJK SC"/>
      <family val="2"/>
    </font>
    <font>
      <b val="true"/>
      <sz val="11"/>
      <color rgb="FF3A2A18"/>
      <name val="Noto Sans CJK SC"/>
      <family val="2"/>
    </font>
    <font>
      <b val="true"/>
      <sz val="10"/>
      <name val="Noto Sans CJK SC"/>
      <family val="2"/>
    </font>
    <font>
      <sz val="10"/>
      <name val="Noto Sans CJK SC"/>
      <family val="2"/>
    </font>
    <font>
      <sz val="10"/>
      <name val="Yu Gothic"/>
      <family val="0"/>
      <charset val="1"/>
    </font>
    <font>
      <b val="true"/>
      <sz val="10"/>
      <name val="Yu Gothic"/>
      <family val="0"/>
      <charset val="1"/>
    </font>
    <font>
      <b val="true"/>
      <sz val="11"/>
      <color rgb="FF3A2A18"/>
      <name val="Yu Gothic"/>
      <family val="0"/>
      <charset val="1"/>
    </font>
    <font>
      <b val="true"/>
      <sz val="15"/>
      <color rgb="FF3A2A18"/>
      <name val="Noto Sans CJK SC"/>
      <family val="2"/>
    </font>
    <font>
      <b val="true"/>
      <sz val="9.5"/>
      <color rgb="FF374151"/>
      <name val="Noto Sans CJK SC"/>
      <family val="2"/>
    </font>
    <font>
      <b val="true"/>
      <sz val="9.5"/>
      <color rgb="FF1F2937"/>
      <name val="Yu Gothic"/>
      <family val="0"/>
      <charset val="1"/>
    </font>
    <font>
      <b val="true"/>
      <sz val="9.5"/>
      <color rgb="FF1F2937"/>
      <name val="Noto Sans CJK SC"/>
      <family val="2"/>
    </font>
    <font>
      <sz val="9"/>
      <color rgb="FF6B7280"/>
      <name val="Yu Gothic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2F5F9"/>
        <bgColor rgb="FFF7F9FC"/>
      </patternFill>
    </fill>
    <fill>
      <patternFill patternType="solid">
        <fgColor rgb="FFFFFFFF"/>
        <bgColor rgb="FFF7F9FC"/>
      </patternFill>
    </fill>
    <fill>
      <patternFill patternType="solid">
        <fgColor rgb="FFE4E9F0"/>
        <bgColor rgb="FFE8F5EF"/>
      </patternFill>
    </fill>
    <fill>
      <patternFill patternType="solid">
        <fgColor rgb="FFF7F9FC"/>
        <bgColor rgb="FFF2F5F9"/>
      </patternFill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thin">
        <color rgb="FF6B7280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thin">
        <color rgb="FF6B7280"/>
      </bottom>
      <diagonal/>
    </border>
    <border diagonalUp="false" diagonalDown="false">
      <left style="medium">
        <color rgb="FF374151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medium">
        <color rgb="FF37415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8">
    <dxf>
      <fill>
        <patternFill patternType="solid">
          <fgColor rgb="FFE4E9F0"/>
          <bgColor rgb="FF000000"/>
        </patternFill>
      </fill>
    </dxf>
    <dxf>
      <fill>
        <patternFill patternType="solid">
          <fgColor rgb="FFF7F9FC"/>
          <bgColor rgb="FF000000"/>
        </patternFill>
      </fill>
    </dxf>
    <dxf>
      <fill>
        <patternFill patternType="solid">
          <fgColor rgb="FF1F293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name val="Yu Gothic"/>
        <charset val="1"/>
        <family val="0"/>
        <b val="1"/>
        <color rgb="FFB02334"/>
        <sz val="10"/>
      </font>
      <fill>
        <patternFill>
          <bgColor rgb="FFFBE3E6"/>
        </patternFill>
      </fill>
    </dxf>
    <dxf>
      <font>
        <name val="Yu Gothic"/>
        <charset val="1"/>
        <family val="0"/>
        <color rgb="FF8A5A00"/>
        <sz val="10"/>
      </font>
      <fill>
        <patternFill>
          <bgColor rgb="FFFCF2DF"/>
        </patternFill>
      </fill>
    </dxf>
    <dxf>
      <font>
        <name val="Yu Gothic"/>
        <charset val="1"/>
        <family val="0"/>
        <color rgb="FF0F7B52"/>
        <sz val="10"/>
      </font>
      <fill>
        <patternFill>
          <bgColor rgb="FFE8F5E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A5A00"/>
      <rgbColor rgb="FF800080"/>
      <rgbColor rgb="FF0F7B52"/>
      <rgbColor rgb="FFC0C0C0"/>
      <rgbColor rgb="FF808080"/>
      <rgbColor rgb="FF9999FF"/>
      <rgbColor rgb="FFB02334"/>
      <rgbColor rgb="FFFCF2DF"/>
      <rgbColor rgb="FFE8F5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9F0"/>
      <rgbColor rgb="FFF2F5F9"/>
      <rgbColor rgb="FFF7F9FC"/>
      <rgbColor rgb="FF99CCFF"/>
      <rgbColor rgb="FFFF99CC"/>
      <rgbColor rgb="FFCC99FF"/>
      <rgbColor rgb="FFFBE3E6"/>
      <rgbColor rgb="FF3366FF"/>
      <rgbColor rgb="FF33CCCC"/>
      <rgbColor rgb="FF99CC00"/>
      <rgbColor rgb="FFFFCC00"/>
      <rgbColor rgb="FFFF9900"/>
      <rgbColor rgb="FFFF6600"/>
      <rgbColor rgb="FF6B7280"/>
      <rgbColor rgb="FF9AA3B0"/>
      <rgbColor rgb="FF003366"/>
      <rgbColor rgb="FF339966"/>
      <rgbColor rgb="FF003300"/>
      <rgbColor rgb="FF3A2A18"/>
      <rgbColor rgb="FF993300"/>
      <rgbColor rgb="FF993366"/>
      <rgbColor rgb="FF374151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92"/>
  </cols>
  <sheetData>
    <row r="1" customFormat="false" ht="23.8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3"/>
    </row>
    <row r="5" customFormat="false" ht="15" hidden="false" customHeight="false" outlineLevel="0" collapsed="false">
      <c r="A5" s="4" t="s">
        <v>3</v>
      </c>
      <c r="B5" s="5" t="s">
        <v>4</v>
      </c>
    </row>
    <row r="6" customFormat="false" ht="15" hidden="false" customHeight="false" outlineLevel="0" collapsed="false">
      <c r="A6" s="4" t="s">
        <v>5</v>
      </c>
      <c r="B6" s="5" t="s">
        <v>6</v>
      </c>
    </row>
    <row r="7" customFormat="false" ht="15" hidden="false" customHeight="false" outlineLevel="0" collapsed="false">
      <c r="A7" s="4" t="s">
        <v>7</v>
      </c>
      <c r="B7" s="5" t="s">
        <v>8</v>
      </c>
    </row>
    <row r="8" customFormat="false" ht="15" hidden="false" customHeight="false" outlineLevel="0" collapsed="false">
      <c r="A8" s="4" t="s">
        <v>9</v>
      </c>
      <c r="B8" s="5" t="s">
        <v>10</v>
      </c>
    </row>
    <row r="9" customFormat="false" ht="15" hidden="false" customHeight="false" outlineLevel="0" collapsed="false">
      <c r="A9" s="4" t="s">
        <v>11</v>
      </c>
      <c r="B9" s="5" t="s">
        <v>12</v>
      </c>
    </row>
    <row r="10" customFormat="false" ht="15" hidden="false" customHeight="false" outlineLevel="0" collapsed="false">
      <c r="B10" s="5"/>
    </row>
    <row r="11" customFormat="false" ht="15" hidden="false" customHeight="false" outlineLevel="0" collapsed="false">
      <c r="A11" s="3" t="s">
        <v>13</v>
      </c>
      <c r="B11" s="3"/>
    </row>
    <row r="12" customFormat="false" ht="15" hidden="false" customHeight="false" outlineLevel="0" collapsed="false">
      <c r="A12" s="4" t="s">
        <v>14</v>
      </c>
      <c r="B12" s="5" t="s">
        <v>15</v>
      </c>
    </row>
    <row r="13" customFormat="false" ht="15" hidden="false" customHeight="false" outlineLevel="0" collapsed="false">
      <c r="A13" s="4" t="s">
        <v>16</v>
      </c>
      <c r="B13" s="5" t="s">
        <v>17</v>
      </c>
    </row>
    <row r="14" customFormat="false" ht="15" hidden="false" customHeight="false" outlineLevel="0" collapsed="false">
      <c r="A14" s="6" t="s">
        <v>18</v>
      </c>
      <c r="B14" s="5" t="s">
        <v>19</v>
      </c>
    </row>
    <row r="15" customFormat="false" ht="15" hidden="false" customHeight="false" outlineLevel="0" collapsed="false">
      <c r="A15" s="4" t="s">
        <v>20</v>
      </c>
      <c r="B15" s="5" t="s">
        <v>21</v>
      </c>
    </row>
    <row r="16" customFormat="false" ht="15" hidden="false" customHeight="false" outlineLevel="0" collapsed="false">
      <c r="A16" s="4" t="s">
        <v>22</v>
      </c>
      <c r="B16" s="5" t="s">
        <v>23</v>
      </c>
    </row>
    <row r="17" customFormat="false" ht="15" hidden="false" customHeight="false" outlineLevel="0" collapsed="false">
      <c r="A17" s="4" t="s">
        <v>24</v>
      </c>
      <c r="B17" s="5" t="s">
        <v>25</v>
      </c>
    </row>
    <row r="18" customFormat="false" ht="15" hidden="false" customHeight="false" outlineLevel="0" collapsed="false">
      <c r="A18" s="4" t="s">
        <v>26</v>
      </c>
      <c r="B18" s="5" t="s">
        <v>27</v>
      </c>
    </row>
    <row r="19" customFormat="false" ht="15" hidden="false" customHeight="false" outlineLevel="0" collapsed="false">
      <c r="B19" s="5"/>
    </row>
    <row r="20" customFormat="false" ht="15" hidden="false" customHeight="false" outlineLevel="0" collapsed="false">
      <c r="A20" s="3" t="s">
        <v>28</v>
      </c>
      <c r="B20" s="3"/>
    </row>
    <row r="21" customFormat="false" ht="15" hidden="false" customHeight="false" outlineLevel="0" collapsed="false">
      <c r="A21" s="4" t="s">
        <v>29</v>
      </c>
      <c r="B21" s="5" t="s">
        <v>30</v>
      </c>
    </row>
    <row r="22" customFormat="false" ht="15" hidden="false" customHeight="false" outlineLevel="0" collapsed="false">
      <c r="A22" s="4" t="s">
        <v>31</v>
      </c>
      <c r="B22" s="7" t="s">
        <v>32</v>
      </c>
    </row>
    <row r="23" customFormat="false" ht="15" hidden="false" customHeight="false" outlineLevel="0" collapsed="false">
      <c r="A23" s="4" t="s">
        <v>33</v>
      </c>
      <c r="B23" s="5" t="s">
        <v>34</v>
      </c>
    </row>
    <row r="24" customFormat="false" ht="29.85" hidden="false" customHeight="false" outlineLevel="0" collapsed="false">
      <c r="B24" s="5" t="s">
        <v>35</v>
      </c>
    </row>
    <row r="25" customFormat="false" ht="15" hidden="false" customHeight="false" outlineLevel="0" collapsed="false">
      <c r="B25" s="5"/>
    </row>
    <row r="26" customFormat="false" ht="15" hidden="false" customHeight="false" outlineLevel="0" collapsed="false">
      <c r="A26" s="3" t="s">
        <v>36</v>
      </c>
      <c r="B26" s="3"/>
    </row>
    <row r="27" customFormat="false" ht="15" hidden="false" customHeight="false" outlineLevel="0" collapsed="false">
      <c r="A27" s="4" t="s">
        <v>37</v>
      </c>
      <c r="B27" s="5" t="s">
        <v>38</v>
      </c>
    </row>
    <row r="28" customFormat="false" ht="15" hidden="false" customHeight="false" outlineLevel="0" collapsed="false">
      <c r="A28" s="4" t="s">
        <v>39</v>
      </c>
      <c r="B28" s="5" t="s">
        <v>40</v>
      </c>
    </row>
    <row r="29" customFormat="false" ht="15" hidden="false" customHeight="false" outlineLevel="0" collapsed="false">
      <c r="A29" s="4" t="s">
        <v>41</v>
      </c>
      <c r="B29" s="5" t="s">
        <v>42</v>
      </c>
    </row>
    <row r="30" customFormat="false" ht="15" hidden="false" customHeight="false" outlineLevel="0" collapsed="false">
      <c r="B30" s="5"/>
    </row>
    <row r="31" customFormat="false" ht="17.15" hidden="false" customHeight="false" outlineLevel="0" collapsed="false">
      <c r="A31" s="3" t="s">
        <v>43</v>
      </c>
      <c r="B31" s="3"/>
    </row>
    <row r="32" customFormat="false" ht="29.85" hidden="false" customHeight="false" outlineLevel="0" collapsed="false">
      <c r="B32" s="5" t="s">
        <v>44</v>
      </c>
    </row>
    <row r="33" customFormat="false" ht="15" hidden="false" customHeight="false" outlineLevel="0" collapsed="false">
      <c r="B33" s="5" t="s">
        <v>45</v>
      </c>
    </row>
    <row r="34" customFormat="false" ht="15" hidden="false" customHeight="false" outlineLevel="0" collapsed="false">
      <c r="B34" s="5"/>
    </row>
    <row r="35" customFormat="false" ht="15" hidden="false" customHeight="false" outlineLevel="0" collapsed="false">
      <c r="A35" s="3" t="s">
        <v>46</v>
      </c>
      <c r="B35" s="3"/>
    </row>
    <row r="36" customFormat="false" ht="15" hidden="false" customHeight="false" outlineLevel="0" collapsed="false">
      <c r="B36" s="5" t="s">
        <v>47</v>
      </c>
    </row>
    <row r="37" customFormat="false" ht="29.85" hidden="false" customHeight="false" outlineLevel="0" collapsed="false">
      <c r="B37" s="5" t="s">
        <v>48</v>
      </c>
    </row>
    <row r="38" customFormat="false" ht="15" hidden="false" customHeight="false" outlineLevel="0" collapsed="false">
      <c r="B38" s="5"/>
    </row>
    <row r="39" customFormat="false" ht="15" hidden="false" customHeight="false" outlineLevel="0" collapsed="false">
      <c r="A39" s="3" t="s">
        <v>49</v>
      </c>
      <c r="B39" s="3"/>
    </row>
    <row r="40" customFormat="false" ht="15" hidden="false" customHeight="false" outlineLevel="0" collapsed="false">
      <c r="B40" s="5" t="s">
        <v>50</v>
      </c>
    </row>
    <row r="41" customFormat="false" ht="15" hidden="false" customHeight="false" outlineLevel="0" collapsed="false">
      <c r="B41" s="5" t="s">
        <v>51</v>
      </c>
    </row>
  </sheetData>
  <mergeCells count="7">
    <mergeCell ref="A4:B4"/>
    <mergeCell ref="A11:B11"/>
    <mergeCell ref="A20:B20"/>
    <mergeCell ref="A26:B26"/>
    <mergeCell ref="A31:B31"/>
    <mergeCell ref="A35:B35"/>
    <mergeCell ref="A39:B39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Q8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2"/>
    <col collapsed="false" customWidth="true" hidden="false" outlineLevel="0" max="3" min="3" style="0" width="26"/>
    <col collapsed="false" customWidth="true" hidden="false" outlineLevel="0" max="4" min="4" style="0" width="15"/>
    <col collapsed="false" customWidth="true" hidden="false" outlineLevel="0" max="5" min="5" style="0" width="14"/>
    <col collapsed="false" customWidth="true" hidden="false" outlineLevel="0" max="6" min="6" style="0" width="16"/>
    <col collapsed="false" customWidth="true" hidden="false" outlineLevel="0" max="7" min="7" style="0" width="14"/>
    <col collapsed="false" customWidth="true" hidden="false" outlineLevel="0" max="8" min="8" style="0" width="11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2" min="11" style="0" width="11"/>
    <col collapsed="false" customWidth="true" hidden="false" outlineLevel="0" max="13" min="13" style="0" width="12"/>
    <col collapsed="false" customWidth="true" hidden="false" outlineLevel="0" max="14" min="14" style="0" width="8"/>
    <col collapsed="false" customWidth="true" hidden="false" outlineLevel="0" max="15" min="15" style="0" width="18"/>
    <col collapsed="false" customWidth="true" hidden="false" outlineLevel="0" max="16" min="16" style="0" width="10"/>
    <col collapsed="false" customWidth="true" hidden="false" outlineLevel="0" max="17" min="17" style="0" width="22"/>
  </cols>
  <sheetData>
    <row r="1" customFormat="false" ht="25.5" hidden="false" customHeight="true" outlineLevel="0" collapsed="false">
      <c r="A1" s="8" t="s">
        <v>52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3" customFormat="false" ht="19.5" hidden="false" customHeight="true" outlineLevel="0" collapsed="false">
      <c r="A3" s="9" t="s">
        <v>53</v>
      </c>
      <c r="B3" s="9"/>
      <c r="C3" s="10"/>
      <c r="D3" s="10"/>
      <c r="E3" s="10"/>
      <c r="F3" s="10"/>
      <c r="G3" s="11" t="s">
        <v>54</v>
      </c>
      <c r="H3" s="11"/>
      <c r="I3" s="10"/>
      <c r="J3" s="10"/>
      <c r="K3" s="10"/>
      <c r="L3" s="11" t="s">
        <v>55</v>
      </c>
      <c r="M3" s="11"/>
      <c r="N3" s="12"/>
      <c r="O3" s="12"/>
      <c r="P3" s="12"/>
      <c r="Q3" s="12"/>
    </row>
    <row r="4" customFormat="false" ht="19.5" hidden="false" customHeight="true" outlineLevel="0" collapsed="false">
      <c r="A4" s="13" t="s">
        <v>56</v>
      </c>
      <c r="B4" s="13"/>
      <c r="C4" s="14"/>
      <c r="D4" s="14"/>
      <c r="E4" s="14"/>
      <c r="F4" s="14"/>
      <c r="G4" s="15" t="s">
        <v>57</v>
      </c>
      <c r="H4" s="15"/>
      <c r="I4" s="16"/>
      <c r="J4" s="16"/>
      <c r="K4" s="16"/>
      <c r="L4" s="16"/>
      <c r="M4" s="16"/>
      <c r="N4" s="16"/>
      <c r="O4" s="16"/>
      <c r="P4" s="16"/>
      <c r="Q4" s="16"/>
    </row>
    <row r="6" customFormat="false" ht="30" hidden="false" customHeight="true" outlineLevel="0" collapsed="false">
      <c r="A6" s="17" t="s">
        <v>18</v>
      </c>
      <c r="B6" s="18" t="s">
        <v>58</v>
      </c>
      <c r="C6" s="18" t="s">
        <v>59</v>
      </c>
      <c r="D6" s="18" t="s">
        <v>60</v>
      </c>
      <c r="E6" s="18" t="s">
        <v>61</v>
      </c>
      <c r="F6" s="18" t="s">
        <v>62</v>
      </c>
      <c r="G6" s="18" t="s">
        <v>63</v>
      </c>
      <c r="H6" s="18" t="s">
        <v>64</v>
      </c>
      <c r="I6" s="18" t="s">
        <v>65</v>
      </c>
      <c r="J6" s="18" t="s">
        <v>66</v>
      </c>
      <c r="K6" s="18" t="s">
        <v>67</v>
      </c>
      <c r="L6" s="18" t="s">
        <v>68</v>
      </c>
      <c r="M6" s="18" t="s">
        <v>20</v>
      </c>
      <c r="N6" s="18" t="s">
        <v>69</v>
      </c>
      <c r="O6" s="18" t="s">
        <v>70</v>
      </c>
      <c r="P6" s="18" t="s">
        <v>24</v>
      </c>
      <c r="Q6" s="19" t="s">
        <v>57</v>
      </c>
    </row>
    <row r="7" customFormat="false" ht="15" hidden="false" customHeight="false" outlineLevel="0" collapsed="false">
      <c r="A7" s="20" t="str">
        <f aca="false">IF($B7="","",COUNTA($B$7:$B7))</f>
        <v/>
      </c>
      <c r="B7" s="21"/>
      <c r="C7" s="21"/>
      <c r="D7" s="21"/>
      <c r="E7" s="21"/>
      <c r="F7" s="21"/>
      <c r="G7" s="21"/>
      <c r="H7" s="22"/>
      <c r="I7" s="21"/>
      <c r="J7" s="23"/>
      <c r="K7" s="23"/>
      <c r="L7" s="24"/>
      <c r="M7" s="25" t="str">
        <f aca="false">IF(OR($B7="",$K7="",$L7=""),"",EDATE($L7,$K7))</f>
        <v/>
      </c>
      <c r="N7" s="26" t="str">
        <f aca="true">IF($M7="","",$M7-TODAY())</f>
        <v/>
      </c>
      <c r="O7" s="27" t="str">
        <f aca="true">IF($B7="","",IF($K7="","校正不要",IF($L7="","前回校正日を入力",IF(TODAY()&gt;$M7,"期限超過 "&amp;TEXT(TODAY()-$M7,"0")&amp;"日",IF($M7-TODAY()&lt;=30,"期限まで "&amp;TEXT($M7-TODAY(),"0")&amp;"日","有効 あと"&amp;TEXT($M7-TODAY(),"0")&amp;"日")))))</f>
        <v/>
      </c>
      <c r="P7" s="27" t="str">
        <f aca="false">IF($B7="","",IF(COUNTIFS(貸出・返却!$B$7:$B$106,$B7,貸出・返却!$H$7:$H$106,"")&gt;0,"貸出中","在庫"))</f>
        <v/>
      </c>
      <c r="Q7" s="28"/>
    </row>
    <row r="8" customFormat="false" ht="15" hidden="false" customHeight="false" outlineLevel="0" collapsed="false">
      <c r="A8" s="20" t="str">
        <f aca="false">IF($B8="","",COUNTA($B$7:$B8))</f>
        <v/>
      </c>
      <c r="B8" s="21"/>
      <c r="C8" s="21"/>
      <c r="D8" s="21"/>
      <c r="E8" s="21"/>
      <c r="F8" s="21"/>
      <c r="G8" s="21"/>
      <c r="H8" s="22"/>
      <c r="I8" s="21"/>
      <c r="J8" s="23"/>
      <c r="K8" s="23"/>
      <c r="L8" s="24"/>
      <c r="M8" s="25" t="str">
        <f aca="false">IF(OR($B8="",$K8="",$L8=""),"",EDATE($L8,$K8))</f>
        <v/>
      </c>
      <c r="N8" s="26" t="str">
        <f aca="true">IF($M8="","",$M8-TODAY())</f>
        <v/>
      </c>
      <c r="O8" s="27" t="str">
        <f aca="true">IF($B8="","",IF($K8="","校正不要",IF($L8="","前回校正日を入力",IF(TODAY()&gt;$M8,"期限超過 "&amp;TEXT(TODAY()-$M8,"0")&amp;"日",IF($M8-TODAY()&lt;=30,"期限まで "&amp;TEXT($M8-TODAY(),"0")&amp;"日","有効 あと"&amp;TEXT($M8-TODAY(),"0")&amp;"日")))))</f>
        <v/>
      </c>
      <c r="P8" s="27" t="str">
        <f aca="false">IF($B8="","",IF(COUNTIFS(貸出・返却!$B$7:$B$106,$B8,貸出・返却!$H$7:$H$106,"")&gt;0,"貸出中","在庫"))</f>
        <v/>
      </c>
      <c r="Q8" s="28"/>
    </row>
    <row r="9" customFormat="false" ht="15" hidden="false" customHeight="false" outlineLevel="0" collapsed="false">
      <c r="A9" s="20" t="str">
        <f aca="false">IF($B9="","",COUNTA($B$7:$B9))</f>
        <v/>
      </c>
      <c r="B9" s="21"/>
      <c r="C9" s="21"/>
      <c r="D9" s="21"/>
      <c r="E9" s="21"/>
      <c r="F9" s="21"/>
      <c r="G9" s="21"/>
      <c r="H9" s="22"/>
      <c r="I9" s="21"/>
      <c r="J9" s="23"/>
      <c r="K9" s="23"/>
      <c r="L9" s="24"/>
      <c r="M9" s="25" t="str">
        <f aca="false">IF(OR($B9="",$K9="",$L9=""),"",EDATE($L9,$K9))</f>
        <v/>
      </c>
      <c r="N9" s="26" t="str">
        <f aca="true">IF($M9="","",$M9-TODAY())</f>
        <v/>
      </c>
      <c r="O9" s="27" t="str">
        <f aca="true">IF($B9="","",IF($K9="","校正不要",IF($L9="","前回校正日を入力",IF(TODAY()&gt;$M9,"期限超過 "&amp;TEXT(TODAY()-$M9,"0")&amp;"日",IF($M9-TODAY()&lt;=30,"期限まで "&amp;TEXT($M9-TODAY(),"0")&amp;"日","有効 あと"&amp;TEXT($M9-TODAY(),"0")&amp;"日")))))</f>
        <v/>
      </c>
      <c r="P9" s="27" t="str">
        <f aca="false">IF($B9="","",IF(COUNTIFS(貸出・返却!$B$7:$B$106,$B9,貸出・返却!$H$7:$H$106,"")&gt;0,"貸出中","在庫"))</f>
        <v/>
      </c>
      <c r="Q9" s="28"/>
    </row>
    <row r="10" customFormat="false" ht="15" hidden="false" customHeight="false" outlineLevel="0" collapsed="false">
      <c r="A10" s="20" t="str">
        <f aca="false">IF($B10="","",COUNTA($B$7:$B10))</f>
        <v/>
      </c>
      <c r="B10" s="21"/>
      <c r="C10" s="21"/>
      <c r="D10" s="21"/>
      <c r="E10" s="21"/>
      <c r="F10" s="21"/>
      <c r="G10" s="21"/>
      <c r="H10" s="22"/>
      <c r="I10" s="21"/>
      <c r="J10" s="23"/>
      <c r="K10" s="23"/>
      <c r="L10" s="24"/>
      <c r="M10" s="25" t="str">
        <f aca="false">IF(OR($B10="",$K10="",$L10=""),"",EDATE($L10,$K10))</f>
        <v/>
      </c>
      <c r="N10" s="26" t="str">
        <f aca="true">IF($M10="","",$M10-TODAY())</f>
        <v/>
      </c>
      <c r="O10" s="27" t="str">
        <f aca="true">IF($B10="","",IF($K10="","校正不要",IF($L10="","前回校正日を入力",IF(TODAY()&gt;$M10,"期限超過 "&amp;TEXT(TODAY()-$M10,"0")&amp;"日",IF($M10-TODAY()&lt;=30,"期限まで "&amp;TEXT($M10-TODAY(),"0")&amp;"日","有効 あと"&amp;TEXT($M10-TODAY(),"0")&amp;"日")))))</f>
        <v/>
      </c>
      <c r="P10" s="27" t="str">
        <f aca="false">IF($B10="","",IF(COUNTIFS(貸出・返却!$B$7:$B$106,$B10,貸出・返却!$H$7:$H$106,"")&gt;0,"貸出中","在庫"))</f>
        <v/>
      </c>
      <c r="Q10" s="28"/>
    </row>
    <row r="11" customFormat="false" ht="15" hidden="false" customHeight="false" outlineLevel="0" collapsed="false">
      <c r="A11" s="20" t="str">
        <f aca="false">IF($B11="","",COUNTA($B$7:$B11))</f>
        <v/>
      </c>
      <c r="B11" s="21"/>
      <c r="C11" s="21"/>
      <c r="D11" s="21"/>
      <c r="E11" s="21"/>
      <c r="F11" s="21"/>
      <c r="G11" s="21"/>
      <c r="H11" s="22"/>
      <c r="I11" s="21"/>
      <c r="J11" s="23"/>
      <c r="K11" s="23"/>
      <c r="L11" s="24"/>
      <c r="M11" s="25" t="str">
        <f aca="false">IF(OR($B11="",$K11="",$L11=""),"",EDATE($L11,$K11))</f>
        <v/>
      </c>
      <c r="N11" s="26" t="str">
        <f aca="true">IF($M11="","",$M11-TODAY())</f>
        <v/>
      </c>
      <c r="O11" s="27" t="str">
        <f aca="true">IF($B11="","",IF($K11="","校正不要",IF($L11="","前回校正日を入力",IF(TODAY()&gt;$M11,"期限超過 "&amp;TEXT(TODAY()-$M11,"0")&amp;"日",IF($M11-TODAY()&lt;=30,"期限まで "&amp;TEXT($M11-TODAY(),"0")&amp;"日","有効 あと"&amp;TEXT($M11-TODAY(),"0")&amp;"日")))))</f>
        <v/>
      </c>
      <c r="P11" s="27" t="str">
        <f aca="false">IF($B11="","",IF(COUNTIFS(貸出・返却!$B$7:$B$106,$B11,貸出・返却!$H$7:$H$106,"")&gt;0,"貸出中","在庫"))</f>
        <v/>
      </c>
      <c r="Q11" s="28"/>
    </row>
    <row r="12" customFormat="false" ht="15" hidden="false" customHeight="false" outlineLevel="0" collapsed="false">
      <c r="A12" s="20" t="str">
        <f aca="false">IF($B12="","",COUNTA($B$7:$B12))</f>
        <v/>
      </c>
      <c r="B12" s="21"/>
      <c r="C12" s="21"/>
      <c r="D12" s="21"/>
      <c r="E12" s="21"/>
      <c r="F12" s="21"/>
      <c r="G12" s="21"/>
      <c r="H12" s="22"/>
      <c r="I12" s="21"/>
      <c r="J12" s="23"/>
      <c r="K12" s="23"/>
      <c r="L12" s="24"/>
      <c r="M12" s="25" t="str">
        <f aca="false">IF(OR($B12="",$K12="",$L12=""),"",EDATE($L12,$K12))</f>
        <v/>
      </c>
      <c r="N12" s="26" t="str">
        <f aca="true">IF($M12="","",$M12-TODAY())</f>
        <v/>
      </c>
      <c r="O12" s="27" t="str">
        <f aca="true">IF($B12="","",IF($K12="","校正不要",IF($L12="","前回校正日を入力",IF(TODAY()&gt;$M12,"期限超過 "&amp;TEXT(TODAY()-$M12,"0")&amp;"日",IF($M12-TODAY()&lt;=30,"期限まで "&amp;TEXT($M12-TODAY(),"0")&amp;"日","有効 あと"&amp;TEXT($M12-TODAY(),"0")&amp;"日")))))</f>
        <v/>
      </c>
      <c r="P12" s="27" t="str">
        <f aca="false">IF($B12="","",IF(COUNTIFS(貸出・返却!$B$7:$B$106,$B12,貸出・返却!$H$7:$H$106,"")&gt;0,"貸出中","在庫"))</f>
        <v/>
      </c>
      <c r="Q12" s="28"/>
    </row>
    <row r="13" customFormat="false" ht="15" hidden="false" customHeight="false" outlineLevel="0" collapsed="false">
      <c r="A13" s="20" t="str">
        <f aca="false">IF($B13="","",COUNTA($B$7:$B13))</f>
        <v/>
      </c>
      <c r="B13" s="21"/>
      <c r="C13" s="21"/>
      <c r="D13" s="21"/>
      <c r="E13" s="21"/>
      <c r="F13" s="21"/>
      <c r="G13" s="21"/>
      <c r="H13" s="22"/>
      <c r="I13" s="21"/>
      <c r="J13" s="23"/>
      <c r="K13" s="23"/>
      <c r="L13" s="24"/>
      <c r="M13" s="25" t="str">
        <f aca="false">IF(OR($B13="",$K13="",$L13=""),"",EDATE($L13,$K13))</f>
        <v/>
      </c>
      <c r="N13" s="26" t="str">
        <f aca="true">IF($M13="","",$M13-TODAY())</f>
        <v/>
      </c>
      <c r="O13" s="27" t="str">
        <f aca="true">IF($B13="","",IF($K13="","校正不要",IF($L13="","前回校正日を入力",IF(TODAY()&gt;$M13,"期限超過 "&amp;TEXT(TODAY()-$M13,"0")&amp;"日",IF($M13-TODAY()&lt;=30,"期限まで "&amp;TEXT($M13-TODAY(),"0")&amp;"日","有効 あと"&amp;TEXT($M13-TODAY(),"0")&amp;"日")))))</f>
        <v/>
      </c>
      <c r="P13" s="27" t="str">
        <f aca="false">IF($B13="","",IF(COUNTIFS(貸出・返却!$B$7:$B$106,$B13,貸出・返却!$H$7:$H$106,"")&gt;0,"貸出中","在庫"))</f>
        <v/>
      </c>
      <c r="Q13" s="28"/>
    </row>
    <row r="14" customFormat="false" ht="15" hidden="false" customHeight="false" outlineLevel="0" collapsed="false">
      <c r="A14" s="20" t="str">
        <f aca="false">IF($B14="","",COUNTA($B$7:$B14))</f>
        <v/>
      </c>
      <c r="B14" s="21"/>
      <c r="C14" s="21"/>
      <c r="D14" s="21"/>
      <c r="E14" s="21"/>
      <c r="F14" s="21"/>
      <c r="G14" s="21"/>
      <c r="H14" s="22"/>
      <c r="I14" s="21"/>
      <c r="J14" s="23"/>
      <c r="K14" s="23"/>
      <c r="L14" s="24"/>
      <c r="M14" s="25" t="str">
        <f aca="false">IF(OR($B14="",$K14="",$L14=""),"",EDATE($L14,$K14))</f>
        <v/>
      </c>
      <c r="N14" s="26" t="str">
        <f aca="true">IF($M14="","",$M14-TODAY())</f>
        <v/>
      </c>
      <c r="O14" s="27" t="str">
        <f aca="true">IF($B14="","",IF($K14="","校正不要",IF($L14="","前回校正日を入力",IF(TODAY()&gt;$M14,"期限超過 "&amp;TEXT(TODAY()-$M14,"0")&amp;"日",IF($M14-TODAY()&lt;=30,"期限まで "&amp;TEXT($M14-TODAY(),"0")&amp;"日","有効 あと"&amp;TEXT($M14-TODAY(),"0")&amp;"日")))))</f>
        <v/>
      </c>
      <c r="P14" s="27" t="str">
        <f aca="false">IF($B14="","",IF(COUNTIFS(貸出・返却!$B$7:$B$106,$B14,貸出・返却!$H$7:$H$106,"")&gt;0,"貸出中","在庫"))</f>
        <v/>
      </c>
      <c r="Q14" s="28"/>
    </row>
    <row r="15" customFormat="false" ht="15" hidden="false" customHeight="false" outlineLevel="0" collapsed="false">
      <c r="A15" s="20" t="str">
        <f aca="false">IF($B15="","",COUNTA($B$7:$B15))</f>
        <v/>
      </c>
      <c r="B15" s="21"/>
      <c r="C15" s="21"/>
      <c r="D15" s="21"/>
      <c r="E15" s="21"/>
      <c r="F15" s="21"/>
      <c r="G15" s="21"/>
      <c r="H15" s="22"/>
      <c r="I15" s="21"/>
      <c r="J15" s="23"/>
      <c r="K15" s="23"/>
      <c r="L15" s="24"/>
      <c r="M15" s="25" t="str">
        <f aca="false">IF(OR($B15="",$K15="",$L15=""),"",EDATE($L15,$K15))</f>
        <v/>
      </c>
      <c r="N15" s="26" t="str">
        <f aca="true">IF($M15="","",$M15-TODAY())</f>
        <v/>
      </c>
      <c r="O15" s="27" t="str">
        <f aca="true">IF($B15="","",IF($K15="","校正不要",IF($L15="","前回校正日を入力",IF(TODAY()&gt;$M15,"期限超過 "&amp;TEXT(TODAY()-$M15,"0")&amp;"日",IF($M15-TODAY()&lt;=30,"期限まで "&amp;TEXT($M15-TODAY(),"0")&amp;"日","有効 あと"&amp;TEXT($M15-TODAY(),"0")&amp;"日")))))</f>
        <v/>
      </c>
      <c r="P15" s="27" t="str">
        <f aca="false">IF($B15="","",IF(COUNTIFS(貸出・返却!$B$7:$B$106,$B15,貸出・返却!$H$7:$H$106,"")&gt;0,"貸出中","在庫"))</f>
        <v/>
      </c>
      <c r="Q15" s="28"/>
    </row>
    <row r="16" customFormat="false" ht="15" hidden="false" customHeight="false" outlineLevel="0" collapsed="false">
      <c r="A16" s="20" t="str">
        <f aca="false">IF($B16="","",COUNTA($B$7:$B16))</f>
        <v/>
      </c>
      <c r="B16" s="21"/>
      <c r="C16" s="21"/>
      <c r="D16" s="21"/>
      <c r="E16" s="21"/>
      <c r="F16" s="21"/>
      <c r="G16" s="21"/>
      <c r="H16" s="22"/>
      <c r="I16" s="21"/>
      <c r="J16" s="23"/>
      <c r="K16" s="23"/>
      <c r="L16" s="24"/>
      <c r="M16" s="25" t="str">
        <f aca="false">IF(OR($B16="",$K16="",$L16=""),"",EDATE($L16,$K16))</f>
        <v/>
      </c>
      <c r="N16" s="26" t="str">
        <f aca="true">IF($M16="","",$M16-TODAY())</f>
        <v/>
      </c>
      <c r="O16" s="27" t="str">
        <f aca="true">IF($B16="","",IF($K16="","校正不要",IF($L16="","前回校正日を入力",IF(TODAY()&gt;$M16,"期限超過 "&amp;TEXT(TODAY()-$M16,"0")&amp;"日",IF($M16-TODAY()&lt;=30,"期限まで "&amp;TEXT($M16-TODAY(),"0")&amp;"日","有効 あと"&amp;TEXT($M16-TODAY(),"0")&amp;"日")))))</f>
        <v/>
      </c>
      <c r="P16" s="27" t="str">
        <f aca="false">IF($B16="","",IF(COUNTIFS(貸出・返却!$B$7:$B$106,$B16,貸出・返却!$H$7:$H$106,"")&gt;0,"貸出中","在庫"))</f>
        <v/>
      </c>
      <c r="Q16" s="28"/>
    </row>
    <row r="17" customFormat="false" ht="15" hidden="false" customHeight="false" outlineLevel="0" collapsed="false">
      <c r="A17" s="20" t="str">
        <f aca="false">IF($B17="","",COUNTA($B$7:$B17))</f>
        <v/>
      </c>
      <c r="B17" s="21"/>
      <c r="C17" s="21"/>
      <c r="D17" s="21"/>
      <c r="E17" s="21"/>
      <c r="F17" s="21"/>
      <c r="G17" s="21"/>
      <c r="H17" s="22"/>
      <c r="I17" s="21"/>
      <c r="J17" s="23"/>
      <c r="K17" s="23"/>
      <c r="L17" s="24"/>
      <c r="M17" s="25" t="str">
        <f aca="false">IF(OR($B17="",$K17="",$L17=""),"",EDATE($L17,$K17))</f>
        <v/>
      </c>
      <c r="N17" s="26" t="str">
        <f aca="true">IF($M17="","",$M17-TODAY())</f>
        <v/>
      </c>
      <c r="O17" s="27" t="str">
        <f aca="true">IF($B17="","",IF($K17="","校正不要",IF($L17="","前回校正日を入力",IF(TODAY()&gt;$M17,"期限超過 "&amp;TEXT(TODAY()-$M17,"0")&amp;"日",IF($M17-TODAY()&lt;=30,"期限まで "&amp;TEXT($M17-TODAY(),"0")&amp;"日","有効 あと"&amp;TEXT($M17-TODAY(),"0")&amp;"日")))))</f>
        <v/>
      </c>
      <c r="P17" s="27" t="str">
        <f aca="false">IF($B17="","",IF(COUNTIFS(貸出・返却!$B$7:$B$106,$B17,貸出・返却!$H$7:$H$106,"")&gt;0,"貸出中","在庫"))</f>
        <v/>
      </c>
      <c r="Q17" s="28"/>
    </row>
    <row r="18" customFormat="false" ht="15" hidden="false" customHeight="false" outlineLevel="0" collapsed="false">
      <c r="A18" s="20" t="str">
        <f aca="false">IF($B18="","",COUNTA($B$7:$B18))</f>
        <v/>
      </c>
      <c r="B18" s="21"/>
      <c r="C18" s="21"/>
      <c r="D18" s="21"/>
      <c r="E18" s="21"/>
      <c r="F18" s="21"/>
      <c r="G18" s="21"/>
      <c r="H18" s="22"/>
      <c r="I18" s="21"/>
      <c r="J18" s="23"/>
      <c r="K18" s="23"/>
      <c r="L18" s="24"/>
      <c r="M18" s="25" t="str">
        <f aca="false">IF(OR($B18="",$K18="",$L18=""),"",EDATE($L18,$K18))</f>
        <v/>
      </c>
      <c r="N18" s="26" t="str">
        <f aca="true">IF($M18="","",$M18-TODAY())</f>
        <v/>
      </c>
      <c r="O18" s="27" t="str">
        <f aca="true">IF($B18="","",IF($K18="","校正不要",IF($L18="","前回校正日を入力",IF(TODAY()&gt;$M18,"期限超過 "&amp;TEXT(TODAY()-$M18,"0")&amp;"日",IF($M18-TODAY()&lt;=30,"期限まで "&amp;TEXT($M18-TODAY(),"0")&amp;"日","有効 あと"&amp;TEXT($M18-TODAY(),"0")&amp;"日")))))</f>
        <v/>
      </c>
      <c r="P18" s="27" t="str">
        <f aca="false">IF($B18="","",IF(COUNTIFS(貸出・返却!$B$7:$B$106,$B18,貸出・返却!$H$7:$H$106,"")&gt;0,"貸出中","在庫"))</f>
        <v/>
      </c>
      <c r="Q18" s="28"/>
    </row>
    <row r="19" customFormat="false" ht="15" hidden="false" customHeight="false" outlineLevel="0" collapsed="false">
      <c r="A19" s="20" t="str">
        <f aca="false">IF($B19="","",COUNTA($B$7:$B19))</f>
        <v/>
      </c>
      <c r="B19" s="21"/>
      <c r="C19" s="21"/>
      <c r="D19" s="21"/>
      <c r="E19" s="21"/>
      <c r="F19" s="21"/>
      <c r="G19" s="21"/>
      <c r="H19" s="22"/>
      <c r="I19" s="21"/>
      <c r="J19" s="23"/>
      <c r="K19" s="23"/>
      <c r="L19" s="24"/>
      <c r="M19" s="25" t="str">
        <f aca="false">IF(OR($B19="",$K19="",$L19=""),"",EDATE($L19,$K19))</f>
        <v/>
      </c>
      <c r="N19" s="26" t="str">
        <f aca="true">IF($M19="","",$M19-TODAY())</f>
        <v/>
      </c>
      <c r="O19" s="27" t="str">
        <f aca="true">IF($B19="","",IF($K19="","校正不要",IF($L19="","前回校正日を入力",IF(TODAY()&gt;$M19,"期限超過 "&amp;TEXT(TODAY()-$M19,"0")&amp;"日",IF($M19-TODAY()&lt;=30,"期限まで "&amp;TEXT($M19-TODAY(),"0")&amp;"日","有効 あと"&amp;TEXT($M19-TODAY(),"0")&amp;"日")))))</f>
        <v/>
      </c>
      <c r="P19" s="27" t="str">
        <f aca="false">IF($B19="","",IF(COUNTIFS(貸出・返却!$B$7:$B$106,$B19,貸出・返却!$H$7:$H$106,"")&gt;0,"貸出中","在庫"))</f>
        <v/>
      </c>
      <c r="Q19" s="28"/>
    </row>
    <row r="20" customFormat="false" ht="15" hidden="false" customHeight="false" outlineLevel="0" collapsed="false">
      <c r="A20" s="20" t="str">
        <f aca="false">IF($B20="","",COUNTA($B$7:$B20))</f>
        <v/>
      </c>
      <c r="B20" s="21"/>
      <c r="C20" s="21"/>
      <c r="D20" s="21"/>
      <c r="E20" s="21"/>
      <c r="F20" s="21"/>
      <c r="G20" s="21"/>
      <c r="H20" s="22"/>
      <c r="I20" s="21"/>
      <c r="J20" s="23"/>
      <c r="K20" s="23"/>
      <c r="L20" s="24"/>
      <c r="M20" s="25" t="str">
        <f aca="false">IF(OR($B20="",$K20="",$L20=""),"",EDATE($L20,$K20))</f>
        <v/>
      </c>
      <c r="N20" s="26" t="str">
        <f aca="true">IF($M20="","",$M20-TODAY())</f>
        <v/>
      </c>
      <c r="O20" s="27" t="str">
        <f aca="true">IF($B20="","",IF($K20="","校正不要",IF($L20="","前回校正日を入力",IF(TODAY()&gt;$M20,"期限超過 "&amp;TEXT(TODAY()-$M20,"0")&amp;"日",IF($M20-TODAY()&lt;=30,"期限まで "&amp;TEXT($M20-TODAY(),"0")&amp;"日","有効 あと"&amp;TEXT($M20-TODAY(),"0")&amp;"日")))))</f>
        <v/>
      </c>
      <c r="P20" s="27" t="str">
        <f aca="false">IF($B20="","",IF(COUNTIFS(貸出・返却!$B$7:$B$106,$B20,貸出・返却!$H$7:$H$106,"")&gt;0,"貸出中","在庫"))</f>
        <v/>
      </c>
      <c r="Q20" s="28"/>
    </row>
    <row r="21" customFormat="false" ht="15" hidden="false" customHeight="false" outlineLevel="0" collapsed="false">
      <c r="A21" s="20" t="str">
        <f aca="false">IF($B21="","",COUNTA($B$7:$B21))</f>
        <v/>
      </c>
      <c r="B21" s="21"/>
      <c r="C21" s="21"/>
      <c r="D21" s="21"/>
      <c r="E21" s="21"/>
      <c r="F21" s="21"/>
      <c r="G21" s="21"/>
      <c r="H21" s="22"/>
      <c r="I21" s="21"/>
      <c r="J21" s="23"/>
      <c r="K21" s="23"/>
      <c r="L21" s="24"/>
      <c r="M21" s="25" t="str">
        <f aca="false">IF(OR($B21="",$K21="",$L21=""),"",EDATE($L21,$K21))</f>
        <v/>
      </c>
      <c r="N21" s="26" t="str">
        <f aca="true">IF($M21="","",$M21-TODAY())</f>
        <v/>
      </c>
      <c r="O21" s="27" t="str">
        <f aca="true">IF($B21="","",IF($K21="","校正不要",IF($L21="","前回校正日を入力",IF(TODAY()&gt;$M21,"期限超過 "&amp;TEXT(TODAY()-$M21,"0")&amp;"日",IF($M21-TODAY()&lt;=30,"期限まで "&amp;TEXT($M21-TODAY(),"0")&amp;"日","有効 あと"&amp;TEXT($M21-TODAY(),"0")&amp;"日")))))</f>
        <v/>
      </c>
      <c r="P21" s="27" t="str">
        <f aca="false">IF($B21="","",IF(COUNTIFS(貸出・返却!$B$7:$B$106,$B21,貸出・返却!$H$7:$H$106,"")&gt;0,"貸出中","在庫"))</f>
        <v/>
      </c>
      <c r="Q21" s="28"/>
    </row>
    <row r="22" customFormat="false" ht="15" hidden="false" customHeight="false" outlineLevel="0" collapsed="false">
      <c r="A22" s="20" t="str">
        <f aca="false">IF($B22="","",COUNTA($B$7:$B22))</f>
        <v/>
      </c>
      <c r="B22" s="21"/>
      <c r="C22" s="21"/>
      <c r="D22" s="21"/>
      <c r="E22" s="21"/>
      <c r="F22" s="21"/>
      <c r="G22" s="21"/>
      <c r="H22" s="22"/>
      <c r="I22" s="21"/>
      <c r="J22" s="23"/>
      <c r="K22" s="23"/>
      <c r="L22" s="24"/>
      <c r="M22" s="25" t="str">
        <f aca="false">IF(OR($B22="",$K22="",$L22=""),"",EDATE($L22,$K22))</f>
        <v/>
      </c>
      <c r="N22" s="26" t="str">
        <f aca="true">IF($M22="","",$M22-TODAY())</f>
        <v/>
      </c>
      <c r="O22" s="27" t="str">
        <f aca="true">IF($B22="","",IF($K22="","校正不要",IF($L22="","前回校正日を入力",IF(TODAY()&gt;$M22,"期限超過 "&amp;TEXT(TODAY()-$M22,"0")&amp;"日",IF($M22-TODAY()&lt;=30,"期限まで "&amp;TEXT($M22-TODAY(),"0")&amp;"日","有効 あと"&amp;TEXT($M22-TODAY(),"0")&amp;"日")))))</f>
        <v/>
      </c>
      <c r="P22" s="27" t="str">
        <f aca="false">IF($B22="","",IF(COUNTIFS(貸出・返却!$B$7:$B$106,$B22,貸出・返却!$H$7:$H$106,"")&gt;0,"貸出中","在庫"))</f>
        <v/>
      </c>
      <c r="Q22" s="28"/>
    </row>
    <row r="23" customFormat="false" ht="15" hidden="false" customHeight="false" outlineLevel="0" collapsed="false">
      <c r="A23" s="20" t="str">
        <f aca="false">IF($B23="","",COUNTA($B$7:$B23))</f>
        <v/>
      </c>
      <c r="B23" s="21"/>
      <c r="C23" s="21"/>
      <c r="D23" s="21"/>
      <c r="E23" s="21"/>
      <c r="F23" s="21"/>
      <c r="G23" s="21"/>
      <c r="H23" s="22"/>
      <c r="I23" s="21"/>
      <c r="J23" s="23"/>
      <c r="K23" s="23"/>
      <c r="L23" s="24"/>
      <c r="M23" s="25" t="str">
        <f aca="false">IF(OR($B23="",$K23="",$L23=""),"",EDATE($L23,$K23))</f>
        <v/>
      </c>
      <c r="N23" s="26" t="str">
        <f aca="true">IF($M23="","",$M23-TODAY())</f>
        <v/>
      </c>
      <c r="O23" s="27" t="str">
        <f aca="true">IF($B23="","",IF($K23="","校正不要",IF($L23="","前回校正日を入力",IF(TODAY()&gt;$M23,"期限超過 "&amp;TEXT(TODAY()-$M23,"0")&amp;"日",IF($M23-TODAY()&lt;=30,"期限まで "&amp;TEXT($M23-TODAY(),"0")&amp;"日","有効 あと"&amp;TEXT($M23-TODAY(),"0")&amp;"日")))))</f>
        <v/>
      </c>
      <c r="P23" s="27" t="str">
        <f aca="false">IF($B23="","",IF(COUNTIFS(貸出・返却!$B$7:$B$106,$B23,貸出・返却!$H$7:$H$106,"")&gt;0,"貸出中","在庫"))</f>
        <v/>
      </c>
      <c r="Q23" s="28"/>
    </row>
    <row r="24" customFormat="false" ht="15" hidden="false" customHeight="false" outlineLevel="0" collapsed="false">
      <c r="A24" s="20" t="str">
        <f aca="false">IF($B24="","",COUNTA($B$7:$B24))</f>
        <v/>
      </c>
      <c r="B24" s="21"/>
      <c r="C24" s="21"/>
      <c r="D24" s="21"/>
      <c r="E24" s="21"/>
      <c r="F24" s="21"/>
      <c r="G24" s="21"/>
      <c r="H24" s="22"/>
      <c r="I24" s="21"/>
      <c r="J24" s="23"/>
      <c r="K24" s="23"/>
      <c r="L24" s="24"/>
      <c r="M24" s="25" t="str">
        <f aca="false">IF(OR($B24="",$K24="",$L24=""),"",EDATE($L24,$K24))</f>
        <v/>
      </c>
      <c r="N24" s="26" t="str">
        <f aca="true">IF($M24="","",$M24-TODAY())</f>
        <v/>
      </c>
      <c r="O24" s="27" t="str">
        <f aca="true">IF($B24="","",IF($K24="","校正不要",IF($L24="","前回校正日を入力",IF(TODAY()&gt;$M24,"期限超過 "&amp;TEXT(TODAY()-$M24,"0")&amp;"日",IF($M24-TODAY()&lt;=30,"期限まで "&amp;TEXT($M24-TODAY(),"0")&amp;"日","有効 あと"&amp;TEXT($M24-TODAY(),"0")&amp;"日")))))</f>
        <v/>
      </c>
      <c r="P24" s="27" t="str">
        <f aca="false">IF($B24="","",IF(COUNTIFS(貸出・返却!$B$7:$B$106,$B24,貸出・返却!$H$7:$H$106,"")&gt;0,"貸出中","在庫"))</f>
        <v/>
      </c>
      <c r="Q24" s="28"/>
    </row>
    <row r="25" customFormat="false" ht="15" hidden="false" customHeight="false" outlineLevel="0" collapsed="false">
      <c r="A25" s="20" t="str">
        <f aca="false">IF($B25="","",COUNTA($B$7:$B25))</f>
        <v/>
      </c>
      <c r="B25" s="21"/>
      <c r="C25" s="21"/>
      <c r="D25" s="21"/>
      <c r="E25" s="21"/>
      <c r="F25" s="21"/>
      <c r="G25" s="21"/>
      <c r="H25" s="22"/>
      <c r="I25" s="21"/>
      <c r="J25" s="23"/>
      <c r="K25" s="23"/>
      <c r="L25" s="24"/>
      <c r="M25" s="25" t="str">
        <f aca="false">IF(OR($B25="",$K25="",$L25=""),"",EDATE($L25,$K25))</f>
        <v/>
      </c>
      <c r="N25" s="26" t="str">
        <f aca="true">IF($M25="","",$M25-TODAY())</f>
        <v/>
      </c>
      <c r="O25" s="27" t="str">
        <f aca="true">IF($B25="","",IF($K25="","校正不要",IF($L25="","前回校正日を入力",IF(TODAY()&gt;$M25,"期限超過 "&amp;TEXT(TODAY()-$M25,"0")&amp;"日",IF($M25-TODAY()&lt;=30,"期限まで "&amp;TEXT($M25-TODAY(),"0")&amp;"日","有効 あと"&amp;TEXT($M25-TODAY(),"0")&amp;"日")))))</f>
        <v/>
      </c>
      <c r="P25" s="27" t="str">
        <f aca="false">IF($B25="","",IF(COUNTIFS(貸出・返却!$B$7:$B$106,$B25,貸出・返却!$H$7:$H$106,"")&gt;0,"貸出中","在庫"))</f>
        <v/>
      </c>
      <c r="Q25" s="28"/>
    </row>
    <row r="26" customFormat="false" ht="15" hidden="false" customHeight="false" outlineLevel="0" collapsed="false">
      <c r="A26" s="20" t="str">
        <f aca="false">IF($B26="","",COUNTA($B$7:$B26))</f>
        <v/>
      </c>
      <c r="B26" s="21"/>
      <c r="C26" s="21"/>
      <c r="D26" s="21"/>
      <c r="E26" s="21"/>
      <c r="F26" s="21"/>
      <c r="G26" s="21"/>
      <c r="H26" s="22"/>
      <c r="I26" s="21"/>
      <c r="J26" s="23"/>
      <c r="K26" s="23"/>
      <c r="L26" s="24"/>
      <c r="M26" s="25" t="str">
        <f aca="false">IF(OR($B26="",$K26="",$L26=""),"",EDATE($L26,$K26))</f>
        <v/>
      </c>
      <c r="N26" s="26" t="str">
        <f aca="true">IF($M26="","",$M26-TODAY())</f>
        <v/>
      </c>
      <c r="O26" s="27" t="str">
        <f aca="true">IF($B26="","",IF($K26="","校正不要",IF($L26="","前回校正日を入力",IF(TODAY()&gt;$M26,"期限超過 "&amp;TEXT(TODAY()-$M26,"0")&amp;"日",IF($M26-TODAY()&lt;=30,"期限まで "&amp;TEXT($M26-TODAY(),"0")&amp;"日","有効 あと"&amp;TEXT($M26-TODAY(),"0")&amp;"日")))))</f>
        <v/>
      </c>
      <c r="P26" s="27" t="str">
        <f aca="false">IF($B26="","",IF(COUNTIFS(貸出・返却!$B$7:$B$106,$B26,貸出・返却!$H$7:$H$106,"")&gt;0,"貸出中","在庫"))</f>
        <v/>
      </c>
      <c r="Q26" s="28"/>
    </row>
    <row r="27" customFormat="false" ht="15" hidden="false" customHeight="false" outlineLevel="0" collapsed="false">
      <c r="A27" s="20" t="str">
        <f aca="false">IF($B27="","",COUNTA($B$7:$B27))</f>
        <v/>
      </c>
      <c r="B27" s="21"/>
      <c r="C27" s="21"/>
      <c r="D27" s="21"/>
      <c r="E27" s="21"/>
      <c r="F27" s="21"/>
      <c r="G27" s="21"/>
      <c r="H27" s="22"/>
      <c r="I27" s="21"/>
      <c r="J27" s="23"/>
      <c r="K27" s="23"/>
      <c r="L27" s="24"/>
      <c r="M27" s="25" t="str">
        <f aca="false">IF(OR($B27="",$K27="",$L27=""),"",EDATE($L27,$K27))</f>
        <v/>
      </c>
      <c r="N27" s="26" t="str">
        <f aca="true">IF($M27="","",$M27-TODAY())</f>
        <v/>
      </c>
      <c r="O27" s="27" t="str">
        <f aca="true">IF($B27="","",IF($K27="","校正不要",IF($L27="","前回校正日を入力",IF(TODAY()&gt;$M27,"期限超過 "&amp;TEXT(TODAY()-$M27,"0")&amp;"日",IF($M27-TODAY()&lt;=30,"期限まで "&amp;TEXT($M27-TODAY(),"0")&amp;"日","有効 あと"&amp;TEXT($M27-TODAY(),"0")&amp;"日")))))</f>
        <v/>
      </c>
      <c r="P27" s="27" t="str">
        <f aca="false">IF($B27="","",IF(COUNTIFS(貸出・返却!$B$7:$B$106,$B27,貸出・返却!$H$7:$H$106,"")&gt;0,"貸出中","在庫"))</f>
        <v/>
      </c>
      <c r="Q27" s="28"/>
    </row>
    <row r="28" customFormat="false" ht="15" hidden="false" customHeight="false" outlineLevel="0" collapsed="false">
      <c r="A28" s="20" t="str">
        <f aca="false">IF($B28="","",COUNTA($B$7:$B28))</f>
        <v/>
      </c>
      <c r="B28" s="21"/>
      <c r="C28" s="21"/>
      <c r="D28" s="21"/>
      <c r="E28" s="21"/>
      <c r="F28" s="21"/>
      <c r="G28" s="21"/>
      <c r="H28" s="22"/>
      <c r="I28" s="21"/>
      <c r="J28" s="23"/>
      <c r="K28" s="23"/>
      <c r="L28" s="24"/>
      <c r="M28" s="25" t="str">
        <f aca="false">IF(OR($B28="",$K28="",$L28=""),"",EDATE($L28,$K28))</f>
        <v/>
      </c>
      <c r="N28" s="26" t="str">
        <f aca="true">IF($M28="","",$M28-TODAY())</f>
        <v/>
      </c>
      <c r="O28" s="27" t="str">
        <f aca="true">IF($B28="","",IF($K28="","校正不要",IF($L28="","前回校正日を入力",IF(TODAY()&gt;$M28,"期限超過 "&amp;TEXT(TODAY()-$M28,"0")&amp;"日",IF($M28-TODAY()&lt;=30,"期限まで "&amp;TEXT($M28-TODAY(),"0")&amp;"日","有効 あと"&amp;TEXT($M28-TODAY(),"0")&amp;"日")))))</f>
        <v/>
      </c>
      <c r="P28" s="27" t="str">
        <f aca="false">IF($B28="","",IF(COUNTIFS(貸出・返却!$B$7:$B$106,$B28,貸出・返却!$H$7:$H$106,"")&gt;0,"貸出中","在庫"))</f>
        <v/>
      </c>
      <c r="Q28" s="28"/>
    </row>
    <row r="29" customFormat="false" ht="15" hidden="false" customHeight="false" outlineLevel="0" collapsed="false">
      <c r="A29" s="20" t="str">
        <f aca="false">IF($B29="","",COUNTA($B$7:$B29))</f>
        <v/>
      </c>
      <c r="B29" s="21"/>
      <c r="C29" s="21"/>
      <c r="D29" s="21"/>
      <c r="E29" s="21"/>
      <c r="F29" s="21"/>
      <c r="G29" s="21"/>
      <c r="H29" s="22"/>
      <c r="I29" s="21"/>
      <c r="J29" s="23"/>
      <c r="K29" s="23"/>
      <c r="L29" s="24"/>
      <c r="M29" s="25" t="str">
        <f aca="false">IF(OR($B29="",$K29="",$L29=""),"",EDATE($L29,$K29))</f>
        <v/>
      </c>
      <c r="N29" s="26" t="str">
        <f aca="true">IF($M29="","",$M29-TODAY())</f>
        <v/>
      </c>
      <c r="O29" s="27" t="str">
        <f aca="true">IF($B29="","",IF($K29="","校正不要",IF($L29="","前回校正日を入力",IF(TODAY()&gt;$M29,"期限超過 "&amp;TEXT(TODAY()-$M29,"0")&amp;"日",IF($M29-TODAY()&lt;=30,"期限まで "&amp;TEXT($M29-TODAY(),"0")&amp;"日","有効 あと"&amp;TEXT($M29-TODAY(),"0")&amp;"日")))))</f>
        <v/>
      </c>
      <c r="P29" s="27" t="str">
        <f aca="false">IF($B29="","",IF(COUNTIFS(貸出・返却!$B$7:$B$106,$B29,貸出・返却!$H$7:$H$106,"")&gt;0,"貸出中","在庫"))</f>
        <v/>
      </c>
      <c r="Q29" s="28"/>
    </row>
    <row r="30" customFormat="false" ht="15" hidden="false" customHeight="false" outlineLevel="0" collapsed="false">
      <c r="A30" s="20" t="str">
        <f aca="false">IF($B30="","",COUNTA($B$7:$B30))</f>
        <v/>
      </c>
      <c r="B30" s="21"/>
      <c r="C30" s="21"/>
      <c r="D30" s="21"/>
      <c r="E30" s="21"/>
      <c r="F30" s="21"/>
      <c r="G30" s="21"/>
      <c r="H30" s="22"/>
      <c r="I30" s="21"/>
      <c r="J30" s="23"/>
      <c r="K30" s="23"/>
      <c r="L30" s="24"/>
      <c r="M30" s="25" t="str">
        <f aca="false">IF(OR($B30="",$K30="",$L30=""),"",EDATE($L30,$K30))</f>
        <v/>
      </c>
      <c r="N30" s="26" t="str">
        <f aca="true">IF($M30="","",$M30-TODAY())</f>
        <v/>
      </c>
      <c r="O30" s="27" t="str">
        <f aca="true">IF($B30="","",IF($K30="","校正不要",IF($L30="","前回校正日を入力",IF(TODAY()&gt;$M30,"期限超過 "&amp;TEXT(TODAY()-$M30,"0")&amp;"日",IF($M30-TODAY()&lt;=30,"期限まで "&amp;TEXT($M30-TODAY(),"0")&amp;"日","有効 あと"&amp;TEXT($M30-TODAY(),"0")&amp;"日")))))</f>
        <v/>
      </c>
      <c r="P30" s="27" t="str">
        <f aca="false">IF($B30="","",IF(COUNTIFS(貸出・返却!$B$7:$B$106,$B30,貸出・返却!$H$7:$H$106,"")&gt;0,"貸出中","在庫"))</f>
        <v/>
      </c>
      <c r="Q30" s="28"/>
    </row>
    <row r="31" customFormat="false" ht="15" hidden="false" customHeight="false" outlineLevel="0" collapsed="false">
      <c r="A31" s="20" t="str">
        <f aca="false">IF($B31="","",COUNTA($B$7:$B31))</f>
        <v/>
      </c>
      <c r="B31" s="21"/>
      <c r="C31" s="21"/>
      <c r="D31" s="21"/>
      <c r="E31" s="21"/>
      <c r="F31" s="21"/>
      <c r="G31" s="21"/>
      <c r="H31" s="22"/>
      <c r="I31" s="21"/>
      <c r="J31" s="23"/>
      <c r="K31" s="23"/>
      <c r="L31" s="24"/>
      <c r="M31" s="25" t="str">
        <f aca="false">IF(OR($B31="",$K31="",$L31=""),"",EDATE($L31,$K31))</f>
        <v/>
      </c>
      <c r="N31" s="26" t="str">
        <f aca="true">IF($M31="","",$M31-TODAY())</f>
        <v/>
      </c>
      <c r="O31" s="27" t="str">
        <f aca="true">IF($B31="","",IF($K31="","校正不要",IF($L31="","前回校正日を入力",IF(TODAY()&gt;$M31,"期限超過 "&amp;TEXT(TODAY()-$M31,"0")&amp;"日",IF($M31-TODAY()&lt;=30,"期限まで "&amp;TEXT($M31-TODAY(),"0")&amp;"日","有効 あと"&amp;TEXT($M31-TODAY(),"0")&amp;"日")))))</f>
        <v/>
      </c>
      <c r="P31" s="27" t="str">
        <f aca="false">IF($B31="","",IF(COUNTIFS(貸出・返却!$B$7:$B$106,$B31,貸出・返却!$H$7:$H$106,"")&gt;0,"貸出中","在庫"))</f>
        <v/>
      </c>
      <c r="Q31" s="28"/>
    </row>
    <row r="32" customFormat="false" ht="15" hidden="false" customHeight="false" outlineLevel="0" collapsed="false">
      <c r="A32" s="20" t="str">
        <f aca="false">IF($B32="","",COUNTA($B$7:$B32))</f>
        <v/>
      </c>
      <c r="B32" s="21"/>
      <c r="C32" s="21"/>
      <c r="D32" s="21"/>
      <c r="E32" s="21"/>
      <c r="F32" s="21"/>
      <c r="G32" s="21"/>
      <c r="H32" s="22"/>
      <c r="I32" s="21"/>
      <c r="J32" s="23"/>
      <c r="K32" s="23"/>
      <c r="L32" s="24"/>
      <c r="M32" s="25" t="str">
        <f aca="false">IF(OR($B32="",$K32="",$L32=""),"",EDATE($L32,$K32))</f>
        <v/>
      </c>
      <c r="N32" s="26" t="str">
        <f aca="true">IF($M32="","",$M32-TODAY())</f>
        <v/>
      </c>
      <c r="O32" s="27" t="str">
        <f aca="true">IF($B32="","",IF($K32="","校正不要",IF($L32="","前回校正日を入力",IF(TODAY()&gt;$M32,"期限超過 "&amp;TEXT(TODAY()-$M32,"0")&amp;"日",IF($M32-TODAY()&lt;=30,"期限まで "&amp;TEXT($M32-TODAY(),"0")&amp;"日","有効 あと"&amp;TEXT($M32-TODAY(),"0")&amp;"日")))))</f>
        <v/>
      </c>
      <c r="P32" s="27" t="str">
        <f aca="false">IF($B32="","",IF(COUNTIFS(貸出・返却!$B$7:$B$106,$B32,貸出・返却!$H$7:$H$106,"")&gt;0,"貸出中","在庫"))</f>
        <v/>
      </c>
      <c r="Q32" s="28"/>
    </row>
    <row r="33" customFormat="false" ht="15" hidden="false" customHeight="false" outlineLevel="0" collapsed="false">
      <c r="A33" s="20" t="str">
        <f aca="false">IF($B33="","",COUNTA($B$7:$B33))</f>
        <v/>
      </c>
      <c r="B33" s="21"/>
      <c r="C33" s="21"/>
      <c r="D33" s="21"/>
      <c r="E33" s="21"/>
      <c r="F33" s="21"/>
      <c r="G33" s="21"/>
      <c r="H33" s="22"/>
      <c r="I33" s="21"/>
      <c r="J33" s="23"/>
      <c r="K33" s="23"/>
      <c r="L33" s="24"/>
      <c r="M33" s="25" t="str">
        <f aca="false">IF(OR($B33="",$K33="",$L33=""),"",EDATE($L33,$K33))</f>
        <v/>
      </c>
      <c r="N33" s="26" t="str">
        <f aca="true">IF($M33="","",$M33-TODAY())</f>
        <v/>
      </c>
      <c r="O33" s="27" t="str">
        <f aca="true">IF($B33="","",IF($K33="","校正不要",IF($L33="","前回校正日を入力",IF(TODAY()&gt;$M33,"期限超過 "&amp;TEXT(TODAY()-$M33,"0")&amp;"日",IF($M33-TODAY()&lt;=30,"期限まで "&amp;TEXT($M33-TODAY(),"0")&amp;"日","有効 あと"&amp;TEXT($M33-TODAY(),"0")&amp;"日")))))</f>
        <v/>
      </c>
      <c r="P33" s="27" t="str">
        <f aca="false">IF($B33="","",IF(COUNTIFS(貸出・返却!$B$7:$B$106,$B33,貸出・返却!$H$7:$H$106,"")&gt;0,"貸出中","在庫"))</f>
        <v/>
      </c>
      <c r="Q33" s="28"/>
    </row>
    <row r="34" customFormat="false" ht="15" hidden="false" customHeight="false" outlineLevel="0" collapsed="false">
      <c r="A34" s="20" t="str">
        <f aca="false">IF($B34="","",COUNTA($B$7:$B34))</f>
        <v/>
      </c>
      <c r="B34" s="21"/>
      <c r="C34" s="21"/>
      <c r="D34" s="21"/>
      <c r="E34" s="21"/>
      <c r="F34" s="21"/>
      <c r="G34" s="21"/>
      <c r="H34" s="22"/>
      <c r="I34" s="21"/>
      <c r="J34" s="23"/>
      <c r="K34" s="23"/>
      <c r="L34" s="24"/>
      <c r="M34" s="25" t="str">
        <f aca="false">IF(OR($B34="",$K34="",$L34=""),"",EDATE($L34,$K34))</f>
        <v/>
      </c>
      <c r="N34" s="26" t="str">
        <f aca="true">IF($M34="","",$M34-TODAY())</f>
        <v/>
      </c>
      <c r="O34" s="27" t="str">
        <f aca="true">IF($B34="","",IF($K34="","校正不要",IF($L34="","前回校正日を入力",IF(TODAY()&gt;$M34,"期限超過 "&amp;TEXT(TODAY()-$M34,"0")&amp;"日",IF($M34-TODAY()&lt;=30,"期限まで "&amp;TEXT($M34-TODAY(),"0")&amp;"日","有効 あと"&amp;TEXT($M34-TODAY(),"0")&amp;"日")))))</f>
        <v/>
      </c>
      <c r="P34" s="27" t="str">
        <f aca="false">IF($B34="","",IF(COUNTIFS(貸出・返却!$B$7:$B$106,$B34,貸出・返却!$H$7:$H$106,"")&gt;0,"貸出中","在庫"))</f>
        <v/>
      </c>
      <c r="Q34" s="28"/>
    </row>
    <row r="35" customFormat="false" ht="15" hidden="false" customHeight="false" outlineLevel="0" collapsed="false">
      <c r="A35" s="20" t="str">
        <f aca="false">IF($B35="","",COUNTA($B$7:$B35))</f>
        <v/>
      </c>
      <c r="B35" s="21"/>
      <c r="C35" s="21"/>
      <c r="D35" s="21"/>
      <c r="E35" s="21"/>
      <c r="F35" s="21"/>
      <c r="G35" s="21"/>
      <c r="H35" s="22"/>
      <c r="I35" s="21"/>
      <c r="J35" s="23"/>
      <c r="K35" s="23"/>
      <c r="L35" s="24"/>
      <c r="M35" s="25" t="str">
        <f aca="false">IF(OR($B35="",$K35="",$L35=""),"",EDATE($L35,$K35))</f>
        <v/>
      </c>
      <c r="N35" s="26" t="str">
        <f aca="true">IF($M35="","",$M35-TODAY())</f>
        <v/>
      </c>
      <c r="O35" s="27" t="str">
        <f aca="true">IF($B35="","",IF($K35="","校正不要",IF($L35="","前回校正日を入力",IF(TODAY()&gt;$M35,"期限超過 "&amp;TEXT(TODAY()-$M35,"0")&amp;"日",IF($M35-TODAY()&lt;=30,"期限まで "&amp;TEXT($M35-TODAY(),"0")&amp;"日","有効 あと"&amp;TEXT($M35-TODAY(),"0")&amp;"日")))))</f>
        <v/>
      </c>
      <c r="P35" s="27" t="str">
        <f aca="false">IF($B35="","",IF(COUNTIFS(貸出・返却!$B$7:$B$106,$B35,貸出・返却!$H$7:$H$106,"")&gt;0,"貸出中","在庫"))</f>
        <v/>
      </c>
      <c r="Q35" s="28"/>
    </row>
    <row r="36" customFormat="false" ht="15" hidden="false" customHeight="false" outlineLevel="0" collapsed="false">
      <c r="A36" s="20" t="str">
        <f aca="false">IF($B36="","",COUNTA($B$7:$B36))</f>
        <v/>
      </c>
      <c r="B36" s="21"/>
      <c r="C36" s="21"/>
      <c r="D36" s="21"/>
      <c r="E36" s="21"/>
      <c r="F36" s="21"/>
      <c r="G36" s="21"/>
      <c r="H36" s="22"/>
      <c r="I36" s="21"/>
      <c r="J36" s="23"/>
      <c r="K36" s="23"/>
      <c r="L36" s="24"/>
      <c r="M36" s="25" t="str">
        <f aca="false">IF(OR($B36="",$K36="",$L36=""),"",EDATE($L36,$K36))</f>
        <v/>
      </c>
      <c r="N36" s="26" t="str">
        <f aca="true">IF($M36="","",$M36-TODAY())</f>
        <v/>
      </c>
      <c r="O36" s="27" t="str">
        <f aca="true">IF($B36="","",IF($K36="","校正不要",IF($L36="","前回校正日を入力",IF(TODAY()&gt;$M36,"期限超過 "&amp;TEXT(TODAY()-$M36,"0")&amp;"日",IF($M36-TODAY()&lt;=30,"期限まで "&amp;TEXT($M36-TODAY(),"0")&amp;"日","有効 あと"&amp;TEXT($M36-TODAY(),"0")&amp;"日")))))</f>
        <v/>
      </c>
      <c r="P36" s="27" t="str">
        <f aca="false">IF($B36="","",IF(COUNTIFS(貸出・返却!$B$7:$B$106,$B36,貸出・返却!$H$7:$H$106,"")&gt;0,"貸出中","在庫"))</f>
        <v/>
      </c>
      <c r="Q36" s="28"/>
    </row>
    <row r="37" customFormat="false" ht="15" hidden="false" customHeight="false" outlineLevel="0" collapsed="false">
      <c r="A37" s="20" t="str">
        <f aca="false">IF($B37="","",COUNTA($B$7:$B37))</f>
        <v/>
      </c>
      <c r="B37" s="21"/>
      <c r="C37" s="21"/>
      <c r="D37" s="21"/>
      <c r="E37" s="21"/>
      <c r="F37" s="21"/>
      <c r="G37" s="21"/>
      <c r="H37" s="22"/>
      <c r="I37" s="21"/>
      <c r="J37" s="23"/>
      <c r="K37" s="23"/>
      <c r="L37" s="24"/>
      <c r="M37" s="25" t="str">
        <f aca="false">IF(OR($B37="",$K37="",$L37=""),"",EDATE($L37,$K37))</f>
        <v/>
      </c>
      <c r="N37" s="26" t="str">
        <f aca="true">IF($M37="","",$M37-TODAY())</f>
        <v/>
      </c>
      <c r="O37" s="27" t="str">
        <f aca="true">IF($B37="","",IF($K37="","校正不要",IF($L37="","前回校正日を入力",IF(TODAY()&gt;$M37,"期限超過 "&amp;TEXT(TODAY()-$M37,"0")&amp;"日",IF($M37-TODAY()&lt;=30,"期限まで "&amp;TEXT($M37-TODAY(),"0")&amp;"日","有効 あと"&amp;TEXT($M37-TODAY(),"0")&amp;"日")))))</f>
        <v/>
      </c>
      <c r="P37" s="27" t="str">
        <f aca="false">IF($B37="","",IF(COUNTIFS(貸出・返却!$B$7:$B$106,$B37,貸出・返却!$H$7:$H$106,"")&gt;0,"貸出中","在庫"))</f>
        <v/>
      </c>
      <c r="Q37" s="28"/>
    </row>
    <row r="38" customFormat="false" ht="15" hidden="false" customHeight="false" outlineLevel="0" collapsed="false">
      <c r="A38" s="20" t="str">
        <f aca="false">IF($B38="","",COUNTA($B$7:$B38))</f>
        <v/>
      </c>
      <c r="B38" s="21"/>
      <c r="C38" s="21"/>
      <c r="D38" s="21"/>
      <c r="E38" s="21"/>
      <c r="F38" s="21"/>
      <c r="G38" s="21"/>
      <c r="H38" s="22"/>
      <c r="I38" s="21"/>
      <c r="J38" s="23"/>
      <c r="K38" s="23"/>
      <c r="L38" s="24"/>
      <c r="M38" s="25" t="str">
        <f aca="false">IF(OR($B38="",$K38="",$L38=""),"",EDATE($L38,$K38))</f>
        <v/>
      </c>
      <c r="N38" s="26" t="str">
        <f aca="true">IF($M38="","",$M38-TODAY())</f>
        <v/>
      </c>
      <c r="O38" s="27" t="str">
        <f aca="true">IF($B38="","",IF($K38="","校正不要",IF($L38="","前回校正日を入力",IF(TODAY()&gt;$M38,"期限超過 "&amp;TEXT(TODAY()-$M38,"0")&amp;"日",IF($M38-TODAY()&lt;=30,"期限まで "&amp;TEXT($M38-TODAY(),"0")&amp;"日","有効 あと"&amp;TEXT($M38-TODAY(),"0")&amp;"日")))))</f>
        <v/>
      </c>
      <c r="P38" s="27" t="str">
        <f aca="false">IF($B38="","",IF(COUNTIFS(貸出・返却!$B$7:$B$106,$B38,貸出・返却!$H$7:$H$106,"")&gt;0,"貸出中","在庫"))</f>
        <v/>
      </c>
      <c r="Q38" s="28"/>
    </row>
    <row r="39" customFormat="false" ht="15" hidden="false" customHeight="false" outlineLevel="0" collapsed="false">
      <c r="A39" s="20" t="str">
        <f aca="false">IF($B39="","",COUNTA($B$7:$B39))</f>
        <v/>
      </c>
      <c r="B39" s="21"/>
      <c r="C39" s="21"/>
      <c r="D39" s="21"/>
      <c r="E39" s="21"/>
      <c r="F39" s="21"/>
      <c r="G39" s="21"/>
      <c r="H39" s="22"/>
      <c r="I39" s="21"/>
      <c r="J39" s="23"/>
      <c r="K39" s="23"/>
      <c r="L39" s="24"/>
      <c r="M39" s="25" t="str">
        <f aca="false">IF(OR($B39="",$K39="",$L39=""),"",EDATE($L39,$K39))</f>
        <v/>
      </c>
      <c r="N39" s="26" t="str">
        <f aca="true">IF($M39="","",$M39-TODAY())</f>
        <v/>
      </c>
      <c r="O39" s="27" t="str">
        <f aca="true">IF($B39="","",IF($K39="","校正不要",IF($L39="","前回校正日を入力",IF(TODAY()&gt;$M39,"期限超過 "&amp;TEXT(TODAY()-$M39,"0")&amp;"日",IF($M39-TODAY()&lt;=30,"期限まで "&amp;TEXT($M39-TODAY(),"0")&amp;"日","有効 あと"&amp;TEXT($M39-TODAY(),"0")&amp;"日")))))</f>
        <v/>
      </c>
      <c r="P39" s="27" t="str">
        <f aca="false">IF($B39="","",IF(COUNTIFS(貸出・返却!$B$7:$B$106,$B39,貸出・返却!$H$7:$H$106,"")&gt;0,"貸出中","在庫"))</f>
        <v/>
      </c>
      <c r="Q39" s="28"/>
    </row>
    <row r="40" customFormat="false" ht="15" hidden="false" customHeight="false" outlineLevel="0" collapsed="false">
      <c r="A40" s="20" t="str">
        <f aca="false">IF($B40="","",COUNTA($B$7:$B40))</f>
        <v/>
      </c>
      <c r="B40" s="21"/>
      <c r="C40" s="21"/>
      <c r="D40" s="21"/>
      <c r="E40" s="21"/>
      <c r="F40" s="21"/>
      <c r="G40" s="21"/>
      <c r="H40" s="22"/>
      <c r="I40" s="21"/>
      <c r="J40" s="23"/>
      <c r="K40" s="23"/>
      <c r="L40" s="24"/>
      <c r="M40" s="25" t="str">
        <f aca="false">IF(OR($B40="",$K40="",$L40=""),"",EDATE($L40,$K40))</f>
        <v/>
      </c>
      <c r="N40" s="26" t="str">
        <f aca="true">IF($M40="","",$M40-TODAY())</f>
        <v/>
      </c>
      <c r="O40" s="27" t="str">
        <f aca="true">IF($B40="","",IF($K40="","校正不要",IF($L40="","前回校正日を入力",IF(TODAY()&gt;$M40,"期限超過 "&amp;TEXT(TODAY()-$M40,"0")&amp;"日",IF($M40-TODAY()&lt;=30,"期限まで "&amp;TEXT($M40-TODAY(),"0")&amp;"日","有効 あと"&amp;TEXT($M40-TODAY(),"0")&amp;"日")))))</f>
        <v/>
      </c>
      <c r="P40" s="27" t="str">
        <f aca="false">IF($B40="","",IF(COUNTIFS(貸出・返却!$B$7:$B$106,$B40,貸出・返却!$H$7:$H$106,"")&gt;0,"貸出中","在庫"))</f>
        <v/>
      </c>
      <c r="Q40" s="28"/>
    </row>
    <row r="41" customFormat="false" ht="15" hidden="false" customHeight="false" outlineLevel="0" collapsed="false">
      <c r="A41" s="20" t="str">
        <f aca="false">IF($B41="","",COUNTA($B$7:$B41))</f>
        <v/>
      </c>
      <c r="B41" s="21"/>
      <c r="C41" s="21"/>
      <c r="D41" s="21"/>
      <c r="E41" s="21"/>
      <c r="F41" s="21"/>
      <c r="G41" s="21"/>
      <c r="H41" s="22"/>
      <c r="I41" s="21"/>
      <c r="J41" s="23"/>
      <c r="K41" s="23"/>
      <c r="L41" s="24"/>
      <c r="M41" s="25" t="str">
        <f aca="false">IF(OR($B41="",$K41="",$L41=""),"",EDATE($L41,$K41))</f>
        <v/>
      </c>
      <c r="N41" s="26" t="str">
        <f aca="true">IF($M41="","",$M41-TODAY())</f>
        <v/>
      </c>
      <c r="O41" s="27" t="str">
        <f aca="true">IF($B41="","",IF($K41="","校正不要",IF($L41="","前回校正日を入力",IF(TODAY()&gt;$M41,"期限超過 "&amp;TEXT(TODAY()-$M41,"0")&amp;"日",IF($M41-TODAY()&lt;=30,"期限まで "&amp;TEXT($M41-TODAY(),"0")&amp;"日","有効 あと"&amp;TEXT($M41-TODAY(),"0")&amp;"日")))))</f>
        <v/>
      </c>
      <c r="P41" s="27" t="str">
        <f aca="false">IF($B41="","",IF(COUNTIFS(貸出・返却!$B$7:$B$106,$B41,貸出・返却!$H$7:$H$106,"")&gt;0,"貸出中","在庫"))</f>
        <v/>
      </c>
      <c r="Q41" s="28"/>
    </row>
    <row r="42" customFormat="false" ht="15" hidden="false" customHeight="false" outlineLevel="0" collapsed="false">
      <c r="A42" s="20" t="str">
        <f aca="false">IF($B42="","",COUNTA($B$7:$B42))</f>
        <v/>
      </c>
      <c r="B42" s="21"/>
      <c r="C42" s="21"/>
      <c r="D42" s="21"/>
      <c r="E42" s="21"/>
      <c r="F42" s="21"/>
      <c r="G42" s="21"/>
      <c r="H42" s="22"/>
      <c r="I42" s="21"/>
      <c r="J42" s="23"/>
      <c r="K42" s="23"/>
      <c r="L42" s="24"/>
      <c r="M42" s="25" t="str">
        <f aca="false">IF(OR($B42="",$K42="",$L42=""),"",EDATE($L42,$K42))</f>
        <v/>
      </c>
      <c r="N42" s="26" t="str">
        <f aca="true">IF($M42="","",$M42-TODAY())</f>
        <v/>
      </c>
      <c r="O42" s="27" t="str">
        <f aca="true">IF($B42="","",IF($K42="","校正不要",IF($L42="","前回校正日を入力",IF(TODAY()&gt;$M42,"期限超過 "&amp;TEXT(TODAY()-$M42,"0")&amp;"日",IF($M42-TODAY()&lt;=30,"期限まで "&amp;TEXT($M42-TODAY(),"0")&amp;"日","有効 あと"&amp;TEXT($M42-TODAY(),"0")&amp;"日")))))</f>
        <v/>
      </c>
      <c r="P42" s="27" t="str">
        <f aca="false">IF($B42="","",IF(COUNTIFS(貸出・返却!$B$7:$B$106,$B42,貸出・返却!$H$7:$H$106,"")&gt;0,"貸出中","在庫"))</f>
        <v/>
      </c>
      <c r="Q42" s="28"/>
    </row>
    <row r="43" customFormat="false" ht="15" hidden="false" customHeight="false" outlineLevel="0" collapsed="false">
      <c r="A43" s="20" t="str">
        <f aca="false">IF($B43="","",COUNTA($B$7:$B43))</f>
        <v/>
      </c>
      <c r="B43" s="21"/>
      <c r="C43" s="21"/>
      <c r="D43" s="21"/>
      <c r="E43" s="21"/>
      <c r="F43" s="21"/>
      <c r="G43" s="21"/>
      <c r="H43" s="22"/>
      <c r="I43" s="21"/>
      <c r="J43" s="23"/>
      <c r="K43" s="23"/>
      <c r="L43" s="24"/>
      <c r="M43" s="25" t="str">
        <f aca="false">IF(OR($B43="",$K43="",$L43=""),"",EDATE($L43,$K43))</f>
        <v/>
      </c>
      <c r="N43" s="26" t="str">
        <f aca="true">IF($M43="","",$M43-TODAY())</f>
        <v/>
      </c>
      <c r="O43" s="27" t="str">
        <f aca="true">IF($B43="","",IF($K43="","校正不要",IF($L43="","前回校正日を入力",IF(TODAY()&gt;$M43,"期限超過 "&amp;TEXT(TODAY()-$M43,"0")&amp;"日",IF($M43-TODAY()&lt;=30,"期限まで "&amp;TEXT($M43-TODAY(),"0")&amp;"日","有効 あと"&amp;TEXT($M43-TODAY(),"0")&amp;"日")))))</f>
        <v/>
      </c>
      <c r="P43" s="27" t="str">
        <f aca="false">IF($B43="","",IF(COUNTIFS(貸出・返却!$B$7:$B$106,$B43,貸出・返却!$H$7:$H$106,"")&gt;0,"貸出中","在庫"))</f>
        <v/>
      </c>
      <c r="Q43" s="28"/>
    </row>
    <row r="44" customFormat="false" ht="15" hidden="false" customHeight="false" outlineLevel="0" collapsed="false">
      <c r="A44" s="20" t="str">
        <f aca="false">IF($B44="","",COUNTA($B$7:$B44))</f>
        <v/>
      </c>
      <c r="B44" s="21"/>
      <c r="C44" s="21"/>
      <c r="D44" s="21"/>
      <c r="E44" s="21"/>
      <c r="F44" s="21"/>
      <c r="G44" s="21"/>
      <c r="H44" s="22"/>
      <c r="I44" s="21"/>
      <c r="J44" s="23"/>
      <c r="K44" s="23"/>
      <c r="L44" s="24"/>
      <c r="M44" s="25" t="str">
        <f aca="false">IF(OR($B44="",$K44="",$L44=""),"",EDATE($L44,$K44))</f>
        <v/>
      </c>
      <c r="N44" s="26" t="str">
        <f aca="true">IF($M44="","",$M44-TODAY())</f>
        <v/>
      </c>
      <c r="O44" s="27" t="str">
        <f aca="true">IF($B44="","",IF($K44="","校正不要",IF($L44="","前回校正日を入力",IF(TODAY()&gt;$M44,"期限超過 "&amp;TEXT(TODAY()-$M44,"0")&amp;"日",IF($M44-TODAY()&lt;=30,"期限まで "&amp;TEXT($M44-TODAY(),"0")&amp;"日","有効 あと"&amp;TEXT($M44-TODAY(),"0")&amp;"日")))))</f>
        <v/>
      </c>
      <c r="P44" s="27" t="str">
        <f aca="false">IF($B44="","",IF(COUNTIFS(貸出・返却!$B$7:$B$106,$B44,貸出・返却!$H$7:$H$106,"")&gt;0,"貸出中","在庫"))</f>
        <v/>
      </c>
      <c r="Q44" s="28"/>
    </row>
    <row r="45" customFormat="false" ht="15" hidden="false" customHeight="false" outlineLevel="0" collapsed="false">
      <c r="A45" s="20" t="str">
        <f aca="false">IF($B45="","",COUNTA($B$7:$B45))</f>
        <v/>
      </c>
      <c r="B45" s="21"/>
      <c r="C45" s="21"/>
      <c r="D45" s="21"/>
      <c r="E45" s="21"/>
      <c r="F45" s="21"/>
      <c r="G45" s="21"/>
      <c r="H45" s="22"/>
      <c r="I45" s="21"/>
      <c r="J45" s="23"/>
      <c r="K45" s="23"/>
      <c r="L45" s="24"/>
      <c r="M45" s="25" t="str">
        <f aca="false">IF(OR($B45="",$K45="",$L45=""),"",EDATE($L45,$K45))</f>
        <v/>
      </c>
      <c r="N45" s="26" t="str">
        <f aca="true">IF($M45="","",$M45-TODAY())</f>
        <v/>
      </c>
      <c r="O45" s="27" t="str">
        <f aca="true">IF($B45="","",IF($K45="","校正不要",IF($L45="","前回校正日を入力",IF(TODAY()&gt;$M45,"期限超過 "&amp;TEXT(TODAY()-$M45,"0")&amp;"日",IF($M45-TODAY()&lt;=30,"期限まで "&amp;TEXT($M45-TODAY(),"0")&amp;"日","有効 あと"&amp;TEXT($M45-TODAY(),"0")&amp;"日")))))</f>
        <v/>
      </c>
      <c r="P45" s="27" t="str">
        <f aca="false">IF($B45="","",IF(COUNTIFS(貸出・返却!$B$7:$B$106,$B45,貸出・返却!$H$7:$H$106,"")&gt;0,"貸出中","在庫"))</f>
        <v/>
      </c>
      <c r="Q45" s="28"/>
    </row>
    <row r="46" customFormat="false" ht="15" hidden="false" customHeight="false" outlineLevel="0" collapsed="false">
      <c r="A46" s="20" t="str">
        <f aca="false">IF($B46="","",COUNTA($B$7:$B46))</f>
        <v/>
      </c>
      <c r="B46" s="21"/>
      <c r="C46" s="21"/>
      <c r="D46" s="21"/>
      <c r="E46" s="21"/>
      <c r="F46" s="21"/>
      <c r="G46" s="21"/>
      <c r="H46" s="22"/>
      <c r="I46" s="21"/>
      <c r="J46" s="23"/>
      <c r="K46" s="23"/>
      <c r="L46" s="24"/>
      <c r="M46" s="25" t="str">
        <f aca="false">IF(OR($B46="",$K46="",$L46=""),"",EDATE($L46,$K46))</f>
        <v/>
      </c>
      <c r="N46" s="26" t="str">
        <f aca="true">IF($M46="","",$M46-TODAY())</f>
        <v/>
      </c>
      <c r="O46" s="27" t="str">
        <f aca="true">IF($B46="","",IF($K46="","校正不要",IF($L46="","前回校正日を入力",IF(TODAY()&gt;$M46,"期限超過 "&amp;TEXT(TODAY()-$M46,"0")&amp;"日",IF($M46-TODAY()&lt;=30,"期限まで "&amp;TEXT($M46-TODAY(),"0")&amp;"日","有効 あと"&amp;TEXT($M46-TODAY(),"0")&amp;"日")))))</f>
        <v/>
      </c>
      <c r="P46" s="27" t="str">
        <f aca="false">IF($B46="","",IF(COUNTIFS(貸出・返却!$B$7:$B$106,$B46,貸出・返却!$H$7:$H$106,"")&gt;0,"貸出中","在庫"))</f>
        <v/>
      </c>
      <c r="Q46" s="28"/>
    </row>
    <row r="47" customFormat="false" ht="15" hidden="false" customHeight="false" outlineLevel="0" collapsed="false">
      <c r="A47" s="20" t="str">
        <f aca="false">IF($B47="","",COUNTA($B$7:$B47))</f>
        <v/>
      </c>
      <c r="B47" s="21"/>
      <c r="C47" s="21"/>
      <c r="D47" s="21"/>
      <c r="E47" s="21"/>
      <c r="F47" s="21"/>
      <c r="G47" s="21"/>
      <c r="H47" s="22"/>
      <c r="I47" s="21"/>
      <c r="J47" s="23"/>
      <c r="K47" s="23"/>
      <c r="L47" s="24"/>
      <c r="M47" s="25" t="str">
        <f aca="false">IF(OR($B47="",$K47="",$L47=""),"",EDATE($L47,$K47))</f>
        <v/>
      </c>
      <c r="N47" s="26" t="str">
        <f aca="true">IF($M47="","",$M47-TODAY())</f>
        <v/>
      </c>
      <c r="O47" s="27" t="str">
        <f aca="true">IF($B47="","",IF($K47="","校正不要",IF($L47="","前回校正日を入力",IF(TODAY()&gt;$M47,"期限超過 "&amp;TEXT(TODAY()-$M47,"0")&amp;"日",IF($M47-TODAY()&lt;=30,"期限まで "&amp;TEXT($M47-TODAY(),"0")&amp;"日","有効 あと"&amp;TEXT($M47-TODAY(),"0")&amp;"日")))))</f>
        <v/>
      </c>
      <c r="P47" s="27" t="str">
        <f aca="false">IF($B47="","",IF(COUNTIFS(貸出・返却!$B$7:$B$106,$B47,貸出・返却!$H$7:$H$106,"")&gt;0,"貸出中","在庫"))</f>
        <v/>
      </c>
      <c r="Q47" s="28"/>
    </row>
    <row r="48" customFormat="false" ht="15" hidden="false" customHeight="false" outlineLevel="0" collapsed="false">
      <c r="A48" s="20" t="str">
        <f aca="false">IF($B48="","",COUNTA($B$7:$B48))</f>
        <v/>
      </c>
      <c r="B48" s="21"/>
      <c r="C48" s="21"/>
      <c r="D48" s="21"/>
      <c r="E48" s="21"/>
      <c r="F48" s="21"/>
      <c r="G48" s="21"/>
      <c r="H48" s="22"/>
      <c r="I48" s="21"/>
      <c r="J48" s="23"/>
      <c r="K48" s="23"/>
      <c r="L48" s="24"/>
      <c r="M48" s="25" t="str">
        <f aca="false">IF(OR($B48="",$K48="",$L48=""),"",EDATE($L48,$K48))</f>
        <v/>
      </c>
      <c r="N48" s="26" t="str">
        <f aca="true">IF($M48="","",$M48-TODAY())</f>
        <v/>
      </c>
      <c r="O48" s="27" t="str">
        <f aca="true">IF($B48="","",IF($K48="","校正不要",IF($L48="","前回校正日を入力",IF(TODAY()&gt;$M48,"期限超過 "&amp;TEXT(TODAY()-$M48,"0")&amp;"日",IF($M48-TODAY()&lt;=30,"期限まで "&amp;TEXT($M48-TODAY(),"0")&amp;"日","有効 あと"&amp;TEXT($M48-TODAY(),"0")&amp;"日")))))</f>
        <v/>
      </c>
      <c r="P48" s="27" t="str">
        <f aca="false">IF($B48="","",IF(COUNTIFS(貸出・返却!$B$7:$B$106,$B48,貸出・返却!$H$7:$H$106,"")&gt;0,"貸出中","在庫"))</f>
        <v/>
      </c>
      <c r="Q48" s="28"/>
    </row>
    <row r="49" customFormat="false" ht="15" hidden="false" customHeight="false" outlineLevel="0" collapsed="false">
      <c r="A49" s="20" t="str">
        <f aca="false">IF($B49="","",COUNTA($B$7:$B49))</f>
        <v/>
      </c>
      <c r="B49" s="21"/>
      <c r="C49" s="21"/>
      <c r="D49" s="21"/>
      <c r="E49" s="21"/>
      <c r="F49" s="21"/>
      <c r="G49" s="21"/>
      <c r="H49" s="22"/>
      <c r="I49" s="21"/>
      <c r="J49" s="23"/>
      <c r="K49" s="23"/>
      <c r="L49" s="24"/>
      <c r="M49" s="25" t="str">
        <f aca="false">IF(OR($B49="",$K49="",$L49=""),"",EDATE($L49,$K49))</f>
        <v/>
      </c>
      <c r="N49" s="26" t="str">
        <f aca="true">IF($M49="","",$M49-TODAY())</f>
        <v/>
      </c>
      <c r="O49" s="27" t="str">
        <f aca="true">IF($B49="","",IF($K49="","校正不要",IF($L49="","前回校正日を入力",IF(TODAY()&gt;$M49,"期限超過 "&amp;TEXT(TODAY()-$M49,"0")&amp;"日",IF($M49-TODAY()&lt;=30,"期限まで "&amp;TEXT($M49-TODAY(),"0")&amp;"日","有効 あと"&amp;TEXT($M49-TODAY(),"0")&amp;"日")))))</f>
        <v/>
      </c>
      <c r="P49" s="27" t="str">
        <f aca="false">IF($B49="","",IF(COUNTIFS(貸出・返却!$B$7:$B$106,$B49,貸出・返却!$H$7:$H$106,"")&gt;0,"貸出中","在庫"))</f>
        <v/>
      </c>
      <c r="Q49" s="28"/>
    </row>
    <row r="50" customFormat="false" ht="15" hidden="false" customHeight="false" outlineLevel="0" collapsed="false">
      <c r="A50" s="20" t="str">
        <f aca="false">IF($B50="","",COUNTA($B$7:$B50))</f>
        <v/>
      </c>
      <c r="B50" s="21"/>
      <c r="C50" s="21"/>
      <c r="D50" s="21"/>
      <c r="E50" s="21"/>
      <c r="F50" s="21"/>
      <c r="G50" s="21"/>
      <c r="H50" s="22"/>
      <c r="I50" s="21"/>
      <c r="J50" s="23"/>
      <c r="K50" s="23"/>
      <c r="L50" s="24"/>
      <c r="M50" s="25" t="str">
        <f aca="false">IF(OR($B50="",$K50="",$L50=""),"",EDATE($L50,$K50))</f>
        <v/>
      </c>
      <c r="N50" s="26" t="str">
        <f aca="true">IF($M50="","",$M50-TODAY())</f>
        <v/>
      </c>
      <c r="O50" s="27" t="str">
        <f aca="true">IF($B50="","",IF($K50="","校正不要",IF($L50="","前回校正日を入力",IF(TODAY()&gt;$M50,"期限超過 "&amp;TEXT(TODAY()-$M50,"0")&amp;"日",IF($M50-TODAY()&lt;=30,"期限まで "&amp;TEXT($M50-TODAY(),"0")&amp;"日","有効 あと"&amp;TEXT($M50-TODAY(),"0")&amp;"日")))))</f>
        <v/>
      </c>
      <c r="P50" s="27" t="str">
        <f aca="false">IF($B50="","",IF(COUNTIFS(貸出・返却!$B$7:$B$106,$B50,貸出・返却!$H$7:$H$106,"")&gt;0,"貸出中","在庫"))</f>
        <v/>
      </c>
      <c r="Q50" s="28"/>
    </row>
    <row r="51" customFormat="false" ht="15" hidden="false" customHeight="false" outlineLevel="0" collapsed="false">
      <c r="A51" s="20" t="str">
        <f aca="false">IF($B51="","",COUNTA($B$7:$B51))</f>
        <v/>
      </c>
      <c r="B51" s="21"/>
      <c r="C51" s="21"/>
      <c r="D51" s="21"/>
      <c r="E51" s="21"/>
      <c r="F51" s="21"/>
      <c r="G51" s="21"/>
      <c r="H51" s="22"/>
      <c r="I51" s="21"/>
      <c r="J51" s="23"/>
      <c r="K51" s="23"/>
      <c r="L51" s="24"/>
      <c r="M51" s="25" t="str">
        <f aca="false">IF(OR($B51="",$K51="",$L51=""),"",EDATE($L51,$K51))</f>
        <v/>
      </c>
      <c r="N51" s="26" t="str">
        <f aca="true">IF($M51="","",$M51-TODAY())</f>
        <v/>
      </c>
      <c r="O51" s="27" t="str">
        <f aca="true">IF($B51="","",IF($K51="","校正不要",IF($L51="","前回校正日を入力",IF(TODAY()&gt;$M51,"期限超過 "&amp;TEXT(TODAY()-$M51,"0")&amp;"日",IF($M51-TODAY()&lt;=30,"期限まで "&amp;TEXT($M51-TODAY(),"0")&amp;"日","有効 あと"&amp;TEXT($M51-TODAY(),"0")&amp;"日")))))</f>
        <v/>
      </c>
      <c r="P51" s="27" t="str">
        <f aca="false">IF($B51="","",IF(COUNTIFS(貸出・返却!$B$7:$B$106,$B51,貸出・返却!$H$7:$H$106,"")&gt;0,"貸出中","在庫"))</f>
        <v/>
      </c>
      <c r="Q51" s="28"/>
    </row>
    <row r="52" customFormat="false" ht="15" hidden="false" customHeight="false" outlineLevel="0" collapsed="false">
      <c r="A52" s="20" t="str">
        <f aca="false">IF($B52="","",COUNTA($B$7:$B52))</f>
        <v/>
      </c>
      <c r="B52" s="21"/>
      <c r="C52" s="21"/>
      <c r="D52" s="21"/>
      <c r="E52" s="21"/>
      <c r="F52" s="21"/>
      <c r="G52" s="21"/>
      <c r="H52" s="22"/>
      <c r="I52" s="21"/>
      <c r="J52" s="23"/>
      <c r="K52" s="23"/>
      <c r="L52" s="24"/>
      <c r="M52" s="25" t="str">
        <f aca="false">IF(OR($B52="",$K52="",$L52=""),"",EDATE($L52,$K52))</f>
        <v/>
      </c>
      <c r="N52" s="26" t="str">
        <f aca="true">IF($M52="","",$M52-TODAY())</f>
        <v/>
      </c>
      <c r="O52" s="27" t="str">
        <f aca="true">IF($B52="","",IF($K52="","校正不要",IF($L52="","前回校正日を入力",IF(TODAY()&gt;$M52,"期限超過 "&amp;TEXT(TODAY()-$M52,"0")&amp;"日",IF($M52-TODAY()&lt;=30,"期限まで "&amp;TEXT($M52-TODAY(),"0")&amp;"日","有効 あと"&amp;TEXT($M52-TODAY(),"0")&amp;"日")))))</f>
        <v/>
      </c>
      <c r="P52" s="27" t="str">
        <f aca="false">IF($B52="","",IF(COUNTIFS(貸出・返却!$B$7:$B$106,$B52,貸出・返却!$H$7:$H$106,"")&gt;0,"貸出中","在庫"))</f>
        <v/>
      </c>
      <c r="Q52" s="28"/>
    </row>
    <row r="53" customFormat="false" ht="15" hidden="false" customHeight="false" outlineLevel="0" collapsed="false">
      <c r="A53" s="20" t="str">
        <f aca="false">IF($B53="","",COUNTA($B$7:$B53))</f>
        <v/>
      </c>
      <c r="B53" s="21"/>
      <c r="C53" s="21"/>
      <c r="D53" s="21"/>
      <c r="E53" s="21"/>
      <c r="F53" s="21"/>
      <c r="G53" s="21"/>
      <c r="H53" s="22"/>
      <c r="I53" s="21"/>
      <c r="J53" s="23"/>
      <c r="K53" s="23"/>
      <c r="L53" s="24"/>
      <c r="M53" s="25" t="str">
        <f aca="false">IF(OR($B53="",$K53="",$L53=""),"",EDATE($L53,$K53))</f>
        <v/>
      </c>
      <c r="N53" s="26" t="str">
        <f aca="true">IF($M53="","",$M53-TODAY())</f>
        <v/>
      </c>
      <c r="O53" s="27" t="str">
        <f aca="true">IF($B53="","",IF($K53="","校正不要",IF($L53="","前回校正日を入力",IF(TODAY()&gt;$M53,"期限超過 "&amp;TEXT(TODAY()-$M53,"0")&amp;"日",IF($M53-TODAY()&lt;=30,"期限まで "&amp;TEXT($M53-TODAY(),"0")&amp;"日","有効 あと"&amp;TEXT($M53-TODAY(),"0")&amp;"日")))))</f>
        <v/>
      </c>
      <c r="P53" s="27" t="str">
        <f aca="false">IF($B53="","",IF(COUNTIFS(貸出・返却!$B$7:$B$106,$B53,貸出・返却!$H$7:$H$106,"")&gt;0,"貸出中","在庫"))</f>
        <v/>
      </c>
      <c r="Q53" s="28"/>
    </row>
    <row r="54" customFormat="false" ht="15" hidden="false" customHeight="false" outlineLevel="0" collapsed="false">
      <c r="A54" s="20" t="str">
        <f aca="false">IF($B54="","",COUNTA($B$7:$B54))</f>
        <v/>
      </c>
      <c r="B54" s="21"/>
      <c r="C54" s="21"/>
      <c r="D54" s="21"/>
      <c r="E54" s="21"/>
      <c r="F54" s="21"/>
      <c r="G54" s="21"/>
      <c r="H54" s="22"/>
      <c r="I54" s="21"/>
      <c r="J54" s="23"/>
      <c r="K54" s="23"/>
      <c r="L54" s="24"/>
      <c r="M54" s="25" t="str">
        <f aca="false">IF(OR($B54="",$K54="",$L54=""),"",EDATE($L54,$K54))</f>
        <v/>
      </c>
      <c r="N54" s="26" t="str">
        <f aca="true">IF($M54="","",$M54-TODAY())</f>
        <v/>
      </c>
      <c r="O54" s="27" t="str">
        <f aca="true">IF($B54="","",IF($K54="","校正不要",IF($L54="","前回校正日を入力",IF(TODAY()&gt;$M54,"期限超過 "&amp;TEXT(TODAY()-$M54,"0")&amp;"日",IF($M54-TODAY()&lt;=30,"期限まで "&amp;TEXT($M54-TODAY(),"0")&amp;"日","有効 あと"&amp;TEXT($M54-TODAY(),"0")&amp;"日")))))</f>
        <v/>
      </c>
      <c r="P54" s="27" t="str">
        <f aca="false">IF($B54="","",IF(COUNTIFS(貸出・返却!$B$7:$B$106,$B54,貸出・返却!$H$7:$H$106,"")&gt;0,"貸出中","在庫"))</f>
        <v/>
      </c>
      <c r="Q54" s="28"/>
    </row>
    <row r="55" customFormat="false" ht="15" hidden="false" customHeight="false" outlineLevel="0" collapsed="false">
      <c r="A55" s="20" t="str">
        <f aca="false">IF($B55="","",COUNTA($B$7:$B55))</f>
        <v/>
      </c>
      <c r="B55" s="21"/>
      <c r="C55" s="21"/>
      <c r="D55" s="21"/>
      <c r="E55" s="21"/>
      <c r="F55" s="21"/>
      <c r="G55" s="21"/>
      <c r="H55" s="22"/>
      <c r="I55" s="21"/>
      <c r="J55" s="23"/>
      <c r="K55" s="23"/>
      <c r="L55" s="24"/>
      <c r="M55" s="25" t="str">
        <f aca="false">IF(OR($B55="",$K55="",$L55=""),"",EDATE($L55,$K55))</f>
        <v/>
      </c>
      <c r="N55" s="26" t="str">
        <f aca="true">IF($M55="","",$M55-TODAY())</f>
        <v/>
      </c>
      <c r="O55" s="27" t="str">
        <f aca="true">IF($B55="","",IF($K55="","校正不要",IF($L55="","前回校正日を入力",IF(TODAY()&gt;$M55,"期限超過 "&amp;TEXT(TODAY()-$M55,"0")&amp;"日",IF($M55-TODAY()&lt;=30,"期限まで "&amp;TEXT($M55-TODAY(),"0")&amp;"日","有効 あと"&amp;TEXT($M55-TODAY(),"0")&amp;"日")))))</f>
        <v/>
      </c>
      <c r="P55" s="27" t="str">
        <f aca="false">IF($B55="","",IF(COUNTIFS(貸出・返却!$B$7:$B$106,$B55,貸出・返却!$H$7:$H$106,"")&gt;0,"貸出中","在庫"))</f>
        <v/>
      </c>
      <c r="Q55" s="28"/>
    </row>
    <row r="56" customFormat="false" ht="15" hidden="false" customHeight="false" outlineLevel="0" collapsed="false">
      <c r="A56" s="20" t="str">
        <f aca="false">IF($B56="","",COUNTA($B$7:$B56))</f>
        <v/>
      </c>
      <c r="B56" s="21"/>
      <c r="C56" s="21"/>
      <c r="D56" s="21"/>
      <c r="E56" s="21"/>
      <c r="F56" s="21"/>
      <c r="G56" s="21"/>
      <c r="H56" s="22"/>
      <c r="I56" s="21"/>
      <c r="J56" s="23"/>
      <c r="K56" s="23"/>
      <c r="L56" s="24"/>
      <c r="M56" s="25" t="str">
        <f aca="false">IF(OR($B56="",$K56="",$L56=""),"",EDATE($L56,$K56))</f>
        <v/>
      </c>
      <c r="N56" s="26" t="str">
        <f aca="true">IF($M56="","",$M56-TODAY())</f>
        <v/>
      </c>
      <c r="O56" s="27" t="str">
        <f aca="true">IF($B56="","",IF($K56="","校正不要",IF($L56="","前回校正日を入力",IF(TODAY()&gt;$M56,"期限超過 "&amp;TEXT(TODAY()-$M56,"0")&amp;"日",IF($M56-TODAY()&lt;=30,"期限まで "&amp;TEXT($M56-TODAY(),"0")&amp;"日","有効 あと"&amp;TEXT($M56-TODAY(),"0")&amp;"日")))))</f>
        <v/>
      </c>
      <c r="P56" s="27" t="str">
        <f aca="false">IF($B56="","",IF(COUNTIFS(貸出・返却!$B$7:$B$106,$B56,貸出・返却!$H$7:$H$106,"")&gt;0,"貸出中","在庫"))</f>
        <v/>
      </c>
      <c r="Q56" s="28"/>
    </row>
    <row r="57" customFormat="false" ht="15" hidden="false" customHeight="false" outlineLevel="0" collapsed="false">
      <c r="A57" s="20" t="str">
        <f aca="false">IF($B57="","",COUNTA($B$7:$B57))</f>
        <v/>
      </c>
      <c r="B57" s="21"/>
      <c r="C57" s="21"/>
      <c r="D57" s="21"/>
      <c r="E57" s="21"/>
      <c r="F57" s="21"/>
      <c r="G57" s="21"/>
      <c r="H57" s="22"/>
      <c r="I57" s="21"/>
      <c r="J57" s="23"/>
      <c r="K57" s="23"/>
      <c r="L57" s="24"/>
      <c r="M57" s="25" t="str">
        <f aca="false">IF(OR($B57="",$K57="",$L57=""),"",EDATE($L57,$K57))</f>
        <v/>
      </c>
      <c r="N57" s="26" t="str">
        <f aca="true">IF($M57="","",$M57-TODAY())</f>
        <v/>
      </c>
      <c r="O57" s="27" t="str">
        <f aca="true">IF($B57="","",IF($K57="","校正不要",IF($L57="","前回校正日を入力",IF(TODAY()&gt;$M57,"期限超過 "&amp;TEXT(TODAY()-$M57,"0")&amp;"日",IF($M57-TODAY()&lt;=30,"期限まで "&amp;TEXT($M57-TODAY(),"0")&amp;"日","有効 あと"&amp;TEXT($M57-TODAY(),"0")&amp;"日")))))</f>
        <v/>
      </c>
      <c r="P57" s="27" t="str">
        <f aca="false">IF($B57="","",IF(COUNTIFS(貸出・返却!$B$7:$B$106,$B57,貸出・返却!$H$7:$H$106,"")&gt;0,"貸出中","在庫"))</f>
        <v/>
      </c>
      <c r="Q57" s="28"/>
    </row>
    <row r="58" customFormat="false" ht="15" hidden="false" customHeight="false" outlineLevel="0" collapsed="false">
      <c r="A58" s="20" t="str">
        <f aca="false">IF($B58="","",COUNTA($B$7:$B58))</f>
        <v/>
      </c>
      <c r="B58" s="21"/>
      <c r="C58" s="21"/>
      <c r="D58" s="21"/>
      <c r="E58" s="21"/>
      <c r="F58" s="21"/>
      <c r="G58" s="21"/>
      <c r="H58" s="22"/>
      <c r="I58" s="21"/>
      <c r="J58" s="23"/>
      <c r="K58" s="23"/>
      <c r="L58" s="24"/>
      <c r="M58" s="25" t="str">
        <f aca="false">IF(OR($B58="",$K58="",$L58=""),"",EDATE($L58,$K58))</f>
        <v/>
      </c>
      <c r="N58" s="26" t="str">
        <f aca="true">IF($M58="","",$M58-TODAY())</f>
        <v/>
      </c>
      <c r="O58" s="27" t="str">
        <f aca="true">IF($B58="","",IF($K58="","校正不要",IF($L58="","前回校正日を入力",IF(TODAY()&gt;$M58,"期限超過 "&amp;TEXT(TODAY()-$M58,"0")&amp;"日",IF($M58-TODAY()&lt;=30,"期限まで "&amp;TEXT($M58-TODAY(),"0")&amp;"日","有効 あと"&amp;TEXT($M58-TODAY(),"0")&amp;"日")))))</f>
        <v/>
      </c>
      <c r="P58" s="27" t="str">
        <f aca="false">IF($B58="","",IF(COUNTIFS(貸出・返却!$B$7:$B$106,$B58,貸出・返却!$H$7:$H$106,"")&gt;0,"貸出中","在庫"))</f>
        <v/>
      </c>
      <c r="Q58" s="28"/>
    </row>
    <row r="59" customFormat="false" ht="15" hidden="false" customHeight="false" outlineLevel="0" collapsed="false">
      <c r="A59" s="20" t="str">
        <f aca="false">IF($B59="","",COUNTA($B$7:$B59))</f>
        <v/>
      </c>
      <c r="B59" s="21"/>
      <c r="C59" s="21"/>
      <c r="D59" s="21"/>
      <c r="E59" s="21"/>
      <c r="F59" s="21"/>
      <c r="G59" s="21"/>
      <c r="H59" s="22"/>
      <c r="I59" s="21"/>
      <c r="J59" s="23"/>
      <c r="K59" s="23"/>
      <c r="L59" s="24"/>
      <c r="M59" s="25" t="str">
        <f aca="false">IF(OR($B59="",$K59="",$L59=""),"",EDATE($L59,$K59))</f>
        <v/>
      </c>
      <c r="N59" s="26" t="str">
        <f aca="true">IF($M59="","",$M59-TODAY())</f>
        <v/>
      </c>
      <c r="O59" s="27" t="str">
        <f aca="true">IF($B59="","",IF($K59="","校正不要",IF($L59="","前回校正日を入力",IF(TODAY()&gt;$M59,"期限超過 "&amp;TEXT(TODAY()-$M59,"0")&amp;"日",IF($M59-TODAY()&lt;=30,"期限まで "&amp;TEXT($M59-TODAY(),"0")&amp;"日","有効 あと"&amp;TEXT($M59-TODAY(),"0")&amp;"日")))))</f>
        <v/>
      </c>
      <c r="P59" s="27" t="str">
        <f aca="false">IF($B59="","",IF(COUNTIFS(貸出・返却!$B$7:$B$106,$B59,貸出・返却!$H$7:$H$106,"")&gt;0,"貸出中","在庫"))</f>
        <v/>
      </c>
      <c r="Q59" s="28"/>
    </row>
    <row r="60" customFormat="false" ht="15" hidden="false" customHeight="false" outlineLevel="0" collapsed="false">
      <c r="A60" s="20" t="str">
        <f aca="false">IF($B60="","",COUNTA($B$7:$B60))</f>
        <v/>
      </c>
      <c r="B60" s="21"/>
      <c r="C60" s="21"/>
      <c r="D60" s="21"/>
      <c r="E60" s="21"/>
      <c r="F60" s="21"/>
      <c r="G60" s="21"/>
      <c r="H60" s="22"/>
      <c r="I60" s="21"/>
      <c r="J60" s="23"/>
      <c r="K60" s="23"/>
      <c r="L60" s="24"/>
      <c r="M60" s="25" t="str">
        <f aca="false">IF(OR($B60="",$K60="",$L60=""),"",EDATE($L60,$K60))</f>
        <v/>
      </c>
      <c r="N60" s="26" t="str">
        <f aca="true">IF($M60="","",$M60-TODAY())</f>
        <v/>
      </c>
      <c r="O60" s="27" t="str">
        <f aca="true">IF($B60="","",IF($K60="","校正不要",IF($L60="","前回校正日を入力",IF(TODAY()&gt;$M60,"期限超過 "&amp;TEXT(TODAY()-$M60,"0")&amp;"日",IF($M60-TODAY()&lt;=30,"期限まで "&amp;TEXT($M60-TODAY(),"0")&amp;"日","有効 あと"&amp;TEXT($M60-TODAY(),"0")&amp;"日")))))</f>
        <v/>
      </c>
      <c r="P60" s="27" t="str">
        <f aca="false">IF($B60="","",IF(COUNTIFS(貸出・返却!$B$7:$B$106,$B60,貸出・返却!$H$7:$H$106,"")&gt;0,"貸出中","在庫"))</f>
        <v/>
      </c>
      <c r="Q60" s="28"/>
    </row>
    <row r="61" customFormat="false" ht="15" hidden="false" customHeight="false" outlineLevel="0" collapsed="false">
      <c r="A61" s="20" t="str">
        <f aca="false">IF($B61="","",COUNTA($B$7:$B61))</f>
        <v/>
      </c>
      <c r="B61" s="21"/>
      <c r="C61" s="21"/>
      <c r="D61" s="21"/>
      <c r="E61" s="21"/>
      <c r="F61" s="21"/>
      <c r="G61" s="21"/>
      <c r="H61" s="22"/>
      <c r="I61" s="21"/>
      <c r="J61" s="23"/>
      <c r="K61" s="23"/>
      <c r="L61" s="24"/>
      <c r="M61" s="25" t="str">
        <f aca="false">IF(OR($B61="",$K61="",$L61=""),"",EDATE($L61,$K61))</f>
        <v/>
      </c>
      <c r="N61" s="26" t="str">
        <f aca="true">IF($M61="","",$M61-TODAY())</f>
        <v/>
      </c>
      <c r="O61" s="27" t="str">
        <f aca="true">IF($B61="","",IF($K61="","校正不要",IF($L61="","前回校正日を入力",IF(TODAY()&gt;$M61,"期限超過 "&amp;TEXT(TODAY()-$M61,"0")&amp;"日",IF($M61-TODAY()&lt;=30,"期限まで "&amp;TEXT($M61-TODAY(),"0")&amp;"日","有効 あと"&amp;TEXT($M61-TODAY(),"0")&amp;"日")))))</f>
        <v/>
      </c>
      <c r="P61" s="27" t="str">
        <f aca="false">IF($B61="","",IF(COUNTIFS(貸出・返却!$B$7:$B$106,$B61,貸出・返却!$H$7:$H$106,"")&gt;0,"貸出中","在庫"))</f>
        <v/>
      </c>
      <c r="Q61" s="28"/>
    </row>
    <row r="62" customFormat="false" ht="15" hidden="false" customHeight="false" outlineLevel="0" collapsed="false">
      <c r="A62" s="20" t="str">
        <f aca="false">IF($B62="","",COUNTA($B$7:$B62))</f>
        <v/>
      </c>
      <c r="B62" s="21"/>
      <c r="C62" s="21"/>
      <c r="D62" s="21"/>
      <c r="E62" s="21"/>
      <c r="F62" s="21"/>
      <c r="G62" s="21"/>
      <c r="H62" s="22"/>
      <c r="I62" s="21"/>
      <c r="J62" s="23"/>
      <c r="K62" s="23"/>
      <c r="L62" s="24"/>
      <c r="M62" s="25" t="str">
        <f aca="false">IF(OR($B62="",$K62="",$L62=""),"",EDATE($L62,$K62))</f>
        <v/>
      </c>
      <c r="N62" s="26" t="str">
        <f aca="true">IF($M62="","",$M62-TODAY())</f>
        <v/>
      </c>
      <c r="O62" s="27" t="str">
        <f aca="true">IF($B62="","",IF($K62="","校正不要",IF($L62="","前回校正日を入力",IF(TODAY()&gt;$M62,"期限超過 "&amp;TEXT(TODAY()-$M62,"0")&amp;"日",IF($M62-TODAY()&lt;=30,"期限まで "&amp;TEXT($M62-TODAY(),"0")&amp;"日","有効 あと"&amp;TEXT($M62-TODAY(),"0")&amp;"日")))))</f>
        <v/>
      </c>
      <c r="P62" s="27" t="str">
        <f aca="false">IF($B62="","",IF(COUNTIFS(貸出・返却!$B$7:$B$106,$B62,貸出・返却!$H$7:$H$106,"")&gt;0,"貸出中","在庫"))</f>
        <v/>
      </c>
      <c r="Q62" s="28"/>
    </row>
    <row r="63" customFormat="false" ht="15" hidden="false" customHeight="false" outlineLevel="0" collapsed="false">
      <c r="A63" s="20" t="str">
        <f aca="false">IF($B63="","",COUNTA($B$7:$B63))</f>
        <v/>
      </c>
      <c r="B63" s="21"/>
      <c r="C63" s="21"/>
      <c r="D63" s="21"/>
      <c r="E63" s="21"/>
      <c r="F63" s="21"/>
      <c r="G63" s="21"/>
      <c r="H63" s="22"/>
      <c r="I63" s="21"/>
      <c r="J63" s="23"/>
      <c r="K63" s="23"/>
      <c r="L63" s="24"/>
      <c r="M63" s="25" t="str">
        <f aca="false">IF(OR($B63="",$K63="",$L63=""),"",EDATE($L63,$K63))</f>
        <v/>
      </c>
      <c r="N63" s="26" t="str">
        <f aca="true">IF($M63="","",$M63-TODAY())</f>
        <v/>
      </c>
      <c r="O63" s="27" t="str">
        <f aca="true">IF($B63="","",IF($K63="","校正不要",IF($L63="","前回校正日を入力",IF(TODAY()&gt;$M63,"期限超過 "&amp;TEXT(TODAY()-$M63,"0")&amp;"日",IF($M63-TODAY()&lt;=30,"期限まで "&amp;TEXT($M63-TODAY(),"0")&amp;"日","有効 あと"&amp;TEXT($M63-TODAY(),"0")&amp;"日")))))</f>
        <v/>
      </c>
      <c r="P63" s="27" t="str">
        <f aca="false">IF($B63="","",IF(COUNTIFS(貸出・返却!$B$7:$B$106,$B63,貸出・返却!$H$7:$H$106,"")&gt;0,"貸出中","在庫"))</f>
        <v/>
      </c>
      <c r="Q63" s="28"/>
    </row>
    <row r="64" customFormat="false" ht="15" hidden="false" customHeight="false" outlineLevel="0" collapsed="false">
      <c r="A64" s="20" t="str">
        <f aca="false">IF($B64="","",COUNTA($B$7:$B64))</f>
        <v/>
      </c>
      <c r="B64" s="21"/>
      <c r="C64" s="21"/>
      <c r="D64" s="21"/>
      <c r="E64" s="21"/>
      <c r="F64" s="21"/>
      <c r="G64" s="21"/>
      <c r="H64" s="22"/>
      <c r="I64" s="21"/>
      <c r="J64" s="23"/>
      <c r="K64" s="23"/>
      <c r="L64" s="24"/>
      <c r="M64" s="25" t="str">
        <f aca="false">IF(OR($B64="",$K64="",$L64=""),"",EDATE($L64,$K64))</f>
        <v/>
      </c>
      <c r="N64" s="26" t="str">
        <f aca="true">IF($M64="","",$M64-TODAY())</f>
        <v/>
      </c>
      <c r="O64" s="27" t="str">
        <f aca="true">IF($B64="","",IF($K64="","校正不要",IF($L64="","前回校正日を入力",IF(TODAY()&gt;$M64,"期限超過 "&amp;TEXT(TODAY()-$M64,"0")&amp;"日",IF($M64-TODAY()&lt;=30,"期限まで "&amp;TEXT($M64-TODAY(),"0")&amp;"日","有効 あと"&amp;TEXT($M64-TODAY(),"0")&amp;"日")))))</f>
        <v/>
      </c>
      <c r="P64" s="27" t="str">
        <f aca="false">IF($B64="","",IF(COUNTIFS(貸出・返却!$B$7:$B$106,$B64,貸出・返却!$H$7:$H$106,"")&gt;0,"貸出中","在庫"))</f>
        <v/>
      </c>
      <c r="Q64" s="28"/>
    </row>
    <row r="65" customFormat="false" ht="15" hidden="false" customHeight="false" outlineLevel="0" collapsed="false">
      <c r="A65" s="20" t="str">
        <f aca="false">IF($B65="","",COUNTA($B$7:$B65))</f>
        <v/>
      </c>
      <c r="B65" s="21"/>
      <c r="C65" s="21"/>
      <c r="D65" s="21"/>
      <c r="E65" s="21"/>
      <c r="F65" s="21"/>
      <c r="G65" s="21"/>
      <c r="H65" s="22"/>
      <c r="I65" s="21"/>
      <c r="J65" s="23"/>
      <c r="K65" s="23"/>
      <c r="L65" s="24"/>
      <c r="M65" s="25" t="str">
        <f aca="false">IF(OR($B65="",$K65="",$L65=""),"",EDATE($L65,$K65))</f>
        <v/>
      </c>
      <c r="N65" s="26" t="str">
        <f aca="true">IF($M65="","",$M65-TODAY())</f>
        <v/>
      </c>
      <c r="O65" s="27" t="str">
        <f aca="true">IF($B65="","",IF($K65="","校正不要",IF($L65="","前回校正日を入力",IF(TODAY()&gt;$M65,"期限超過 "&amp;TEXT(TODAY()-$M65,"0")&amp;"日",IF($M65-TODAY()&lt;=30,"期限まで "&amp;TEXT($M65-TODAY(),"0")&amp;"日","有効 あと"&amp;TEXT($M65-TODAY(),"0")&amp;"日")))))</f>
        <v/>
      </c>
      <c r="P65" s="27" t="str">
        <f aca="false">IF($B65="","",IF(COUNTIFS(貸出・返却!$B$7:$B$106,$B65,貸出・返却!$H$7:$H$106,"")&gt;0,"貸出中","在庫"))</f>
        <v/>
      </c>
      <c r="Q65" s="28"/>
    </row>
    <row r="66" customFormat="false" ht="15" hidden="false" customHeight="false" outlineLevel="0" collapsed="false">
      <c r="A66" s="20" t="str">
        <f aca="false">IF($B66="","",COUNTA($B$7:$B66))</f>
        <v/>
      </c>
      <c r="B66" s="21"/>
      <c r="C66" s="21"/>
      <c r="D66" s="21"/>
      <c r="E66" s="21"/>
      <c r="F66" s="21"/>
      <c r="G66" s="21"/>
      <c r="H66" s="22"/>
      <c r="I66" s="21"/>
      <c r="J66" s="23"/>
      <c r="K66" s="23"/>
      <c r="L66" s="24"/>
      <c r="M66" s="25" t="str">
        <f aca="false">IF(OR($B66="",$K66="",$L66=""),"",EDATE($L66,$K66))</f>
        <v/>
      </c>
      <c r="N66" s="26" t="str">
        <f aca="true">IF($M66="","",$M66-TODAY())</f>
        <v/>
      </c>
      <c r="O66" s="27" t="str">
        <f aca="true">IF($B66="","",IF($K66="","校正不要",IF($L66="","前回校正日を入力",IF(TODAY()&gt;$M66,"期限超過 "&amp;TEXT(TODAY()-$M66,"0")&amp;"日",IF($M66-TODAY()&lt;=30,"期限まで "&amp;TEXT($M66-TODAY(),"0")&amp;"日","有効 あと"&amp;TEXT($M66-TODAY(),"0")&amp;"日")))))</f>
        <v/>
      </c>
      <c r="P66" s="27" t="str">
        <f aca="false">IF($B66="","",IF(COUNTIFS(貸出・返却!$B$7:$B$106,$B66,貸出・返却!$H$7:$H$106,"")&gt;0,"貸出中","在庫"))</f>
        <v/>
      </c>
      <c r="Q66" s="28"/>
    </row>
    <row r="67" customFormat="false" ht="15" hidden="false" customHeight="false" outlineLevel="0" collapsed="false">
      <c r="A67" s="20" t="str">
        <f aca="false">IF($B67="","",COUNTA($B$7:$B67))</f>
        <v/>
      </c>
      <c r="B67" s="21"/>
      <c r="C67" s="21"/>
      <c r="D67" s="21"/>
      <c r="E67" s="21"/>
      <c r="F67" s="21"/>
      <c r="G67" s="21"/>
      <c r="H67" s="22"/>
      <c r="I67" s="21"/>
      <c r="J67" s="23"/>
      <c r="K67" s="23"/>
      <c r="L67" s="24"/>
      <c r="M67" s="25" t="str">
        <f aca="false">IF(OR($B67="",$K67="",$L67=""),"",EDATE($L67,$K67))</f>
        <v/>
      </c>
      <c r="N67" s="26" t="str">
        <f aca="true">IF($M67="","",$M67-TODAY())</f>
        <v/>
      </c>
      <c r="O67" s="27" t="str">
        <f aca="true">IF($B67="","",IF($K67="","校正不要",IF($L67="","前回校正日を入力",IF(TODAY()&gt;$M67,"期限超過 "&amp;TEXT(TODAY()-$M67,"0")&amp;"日",IF($M67-TODAY()&lt;=30,"期限まで "&amp;TEXT($M67-TODAY(),"0")&amp;"日","有効 あと"&amp;TEXT($M67-TODAY(),"0")&amp;"日")))))</f>
        <v/>
      </c>
      <c r="P67" s="27" t="str">
        <f aca="false">IF($B67="","",IF(COUNTIFS(貸出・返却!$B$7:$B$106,$B67,貸出・返却!$H$7:$H$106,"")&gt;0,"貸出中","在庫"))</f>
        <v/>
      </c>
      <c r="Q67" s="28"/>
    </row>
    <row r="68" customFormat="false" ht="15" hidden="false" customHeight="false" outlineLevel="0" collapsed="false">
      <c r="A68" s="20" t="str">
        <f aca="false">IF($B68="","",COUNTA($B$7:$B68))</f>
        <v/>
      </c>
      <c r="B68" s="21"/>
      <c r="C68" s="21"/>
      <c r="D68" s="21"/>
      <c r="E68" s="21"/>
      <c r="F68" s="21"/>
      <c r="G68" s="21"/>
      <c r="H68" s="22"/>
      <c r="I68" s="21"/>
      <c r="J68" s="23"/>
      <c r="K68" s="23"/>
      <c r="L68" s="24"/>
      <c r="M68" s="25" t="str">
        <f aca="false">IF(OR($B68="",$K68="",$L68=""),"",EDATE($L68,$K68))</f>
        <v/>
      </c>
      <c r="N68" s="26" t="str">
        <f aca="true">IF($M68="","",$M68-TODAY())</f>
        <v/>
      </c>
      <c r="O68" s="27" t="str">
        <f aca="true">IF($B68="","",IF($K68="","校正不要",IF($L68="","前回校正日を入力",IF(TODAY()&gt;$M68,"期限超過 "&amp;TEXT(TODAY()-$M68,"0")&amp;"日",IF($M68-TODAY()&lt;=30,"期限まで "&amp;TEXT($M68-TODAY(),"0")&amp;"日","有効 あと"&amp;TEXT($M68-TODAY(),"0")&amp;"日")))))</f>
        <v/>
      </c>
      <c r="P68" s="27" t="str">
        <f aca="false">IF($B68="","",IF(COUNTIFS(貸出・返却!$B$7:$B$106,$B68,貸出・返却!$H$7:$H$106,"")&gt;0,"貸出中","在庫"))</f>
        <v/>
      </c>
      <c r="Q68" s="28"/>
    </row>
    <row r="69" customFormat="false" ht="15" hidden="false" customHeight="false" outlineLevel="0" collapsed="false">
      <c r="A69" s="20" t="str">
        <f aca="false">IF($B69="","",COUNTA($B$7:$B69))</f>
        <v/>
      </c>
      <c r="B69" s="21"/>
      <c r="C69" s="21"/>
      <c r="D69" s="21"/>
      <c r="E69" s="21"/>
      <c r="F69" s="21"/>
      <c r="G69" s="21"/>
      <c r="H69" s="22"/>
      <c r="I69" s="21"/>
      <c r="J69" s="23"/>
      <c r="K69" s="23"/>
      <c r="L69" s="24"/>
      <c r="M69" s="25" t="str">
        <f aca="false">IF(OR($B69="",$K69="",$L69=""),"",EDATE($L69,$K69))</f>
        <v/>
      </c>
      <c r="N69" s="26" t="str">
        <f aca="true">IF($M69="","",$M69-TODAY())</f>
        <v/>
      </c>
      <c r="O69" s="27" t="str">
        <f aca="true">IF($B69="","",IF($K69="","校正不要",IF($L69="","前回校正日を入力",IF(TODAY()&gt;$M69,"期限超過 "&amp;TEXT(TODAY()-$M69,"0")&amp;"日",IF($M69-TODAY()&lt;=30,"期限まで "&amp;TEXT($M69-TODAY(),"0")&amp;"日","有効 あと"&amp;TEXT($M69-TODAY(),"0")&amp;"日")))))</f>
        <v/>
      </c>
      <c r="P69" s="27" t="str">
        <f aca="false">IF($B69="","",IF(COUNTIFS(貸出・返却!$B$7:$B$106,$B69,貸出・返却!$H$7:$H$106,"")&gt;0,"貸出中","在庫"))</f>
        <v/>
      </c>
      <c r="Q69" s="28"/>
    </row>
    <row r="70" customFormat="false" ht="15" hidden="false" customHeight="false" outlineLevel="0" collapsed="false">
      <c r="A70" s="20" t="str">
        <f aca="false">IF($B70="","",COUNTA($B$7:$B70))</f>
        <v/>
      </c>
      <c r="B70" s="21"/>
      <c r="C70" s="21"/>
      <c r="D70" s="21"/>
      <c r="E70" s="21"/>
      <c r="F70" s="21"/>
      <c r="G70" s="21"/>
      <c r="H70" s="22"/>
      <c r="I70" s="21"/>
      <c r="J70" s="23"/>
      <c r="K70" s="23"/>
      <c r="L70" s="24"/>
      <c r="M70" s="25" t="str">
        <f aca="false">IF(OR($B70="",$K70="",$L70=""),"",EDATE($L70,$K70))</f>
        <v/>
      </c>
      <c r="N70" s="26" t="str">
        <f aca="true">IF($M70="","",$M70-TODAY())</f>
        <v/>
      </c>
      <c r="O70" s="27" t="str">
        <f aca="true">IF($B70="","",IF($K70="","校正不要",IF($L70="","前回校正日を入力",IF(TODAY()&gt;$M70,"期限超過 "&amp;TEXT(TODAY()-$M70,"0")&amp;"日",IF($M70-TODAY()&lt;=30,"期限まで "&amp;TEXT($M70-TODAY(),"0")&amp;"日","有効 あと"&amp;TEXT($M70-TODAY(),"0")&amp;"日")))))</f>
        <v/>
      </c>
      <c r="P70" s="27" t="str">
        <f aca="false">IF($B70="","",IF(COUNTIFS(貸出・返却!$B$7:$B$106,$B70,貸出・返却!$H$7:$H$106,"")&gt;0,"貸出中","在庫"))</f>
        <v/>
      </c>
      <c r="Q70" s="28"/>
    </row>
    <row r="71" customFormat="false" ht="15" hidden="false" customHeight="false" outlineLevel="0" collapsed="false">
      <c r="A71" s="20" t="str">
        <f aca="false">IF($B71="","",COUNTA($B$7:$B71))</f>
        <v/>
      </c>
      <c r="B71" s="21"/>
      <c r="C71" s="21"/>
      <c r="D71" s="21"/>
      <c r="E71" s="21"/>
      <c r="F71" s="21"/>
      <c r="G71" s="21"/>
      <c r="H71" s="22"/>
      <c r="I71" s="21"/>
      <c r="J71" s="23"/>
      <c r="K71" s="23"/>
      <c r="L71" s="24"/>
      <c r="M71" s="25" t="str">
        <f aca="false">IF(OR($B71="",$K71="",$L71=""),"",EDATE($L71,$K71))</f>
        <v/>
      </c>
      <c r="N71" s="26" t="str">
        <f aca="true">IF($M71="","",$M71-TODAY())</f>
        <v/>
      </c>
      <c r="O71" s="27" t="str">
        <f aca="true">IF($B71="","",IF($K71="","校正不要",IF($L71="","前回校正日を入力",IF(TODAY()&gt;$M71,"期限超過 "&amp;TEXT(TODAY()-$M71,"0")&amp;"日",IF($M71-TODAY()&lt;=30,"期限まで "&amp;TEXT($M71-TODAY(),"0")&amp;"日","有効 あと"&amp;TEXT($M71-TODAY(),"0")&amp;"日")))))</f>
        <v/>
      </c>
      <c r="P71" s="27" t="str">
        <f aca="false">IF($B71="","",IF(COUNTIFS(貸出・返却!$B$7:$B$106,$B71,貸出・返却!$H$7:$H$106,"")&gt;0,"貸出中","在庫"))</f>
        <v/>
      </c>
      <c r="Q71" s="28"/>
    </row>
    <row r="72" customFormat="false" ht="15" hidden="false" customHeight="false" outlineLevel="0" collapsed="false">
      <c r="A72" s="20" t="str">
        <f aca="false">IF($B72="","",COUNTA($B$7:$B72))</f>
        <v/>
      </c>
      <c r="B72" s="21"/>
      <c r="C72" s="21"/>
      <c r="D72" s="21"/>
      <c r="E72" s="21"/>
      <c r="F72" s="21"/>
      <c r="G72" s="21"/>
      <c r="H72" s="22"/>
      <c r="I72" s="21"/>
      <c r="J72" s="23"/>
      <c r="K72" s="23"/>
      <c r="L72" s="24"/>
      <c r="M72" s="25" t="str">
        <f aca="false">IF(OR($B72="",$K72="",$L72=""),"",EDATE($L72,$K72))</f>
        <v/>
      </c>
      <c r="N72" s="26" t="str">
        <f aca="true">IF($M72="","",$M72-TODAY())</f>
        <v/>
      </c>
      <c r="O72" s="27" t="str">
        <f aca="true">IF($B72="","",IF($K72="","校正不要",IF($L72="","前回校正日を入力",IF(TODAY()&gt;$M72,"期限超過 "&amp;TEXT(TODAY()-$M72,"0")&amp;"日",IF($M72-TODAY()&lt;=30,"期限まで "&amp;TEXT($M72-TODAY(),"0")&amp;"日","有効 あと"&amp;TEXT($M72-TODAY(),"0")&amp;"日")))))</f>
        <v/>
      </c>
      <c r="P72" s="27" t="str">
        <f aca="false">IF($B72="","",IF(COUNTIFS(貸出・返却!$B$7:$B$106,$B72,貸出・返却!$H$7:$H$106,"")&gt;0,"貸出中","在庫"))</f>
        <v/>
      </c>
      <c r="Q72" s="28"/>
    </row>
    <row r="73" customFormat="false" ht="15" hidden="false" customHeight="false" outlineLevel="0" collapsed="false">
      <c r="A73" s="20" t="str">
        <f aca="false">IF($B73="","",COUNTA($B$7:$B73))</f>
        <v/>
      </c>
      <c r="B73" s="21"/>
      <c r="C73" s="21"/>
      <c r="D73" s="21"/>
      <c r="E73" s="21"/>
      <c r="F73" s="21"/>
      <c r="G73" s="21"/>
      <c r="H73" s="22"/>
      <c r="I73" s="21"/>
      <c r="J73" s="23"/>
      <c r="K73" s="23"/>
      <c r="L73" s="24"/>
      <c r="M73" s="25" t="str">
        <f aca="false">IF(OR($B73="",$K73="",$L73=""),"",EDATE($L73,$K73))</f>
        <v/>
      </c>
      <c r="N73" s="26" t="str">
        <f aca="true">IF($M73="","",$M73-TODAY())</f>
        <v/>
      </c>
      <c r="O73" s="27" t="str">
        <f aca="true">IF($B73="","",IF($K73="","校正不要",IF($L73="","前回校正日を入力",IF(TODAY()&gt;$M73,"期限超過 "&amp;TEXT(TODAY()-$M73,"0")&amp;"日",IF($M73-TODAY()&lt;=30,"期限まで "&amp;TEXT($M73-TODAY(),"0")&amp;"日","有効 あと"&amp;TEXT($M73-TODAY(),"0")&amp;"日")))))</f>
        <v/>
      </c>
      <c r="P73" s="27" t="str">
        <f aca="false">IF($B73="","",IF(COUNTIFS(貸出・返却!$B$7:$B$106,$B73,貸出・返却!$H$7:$H$106,"")&gt;0,"貸出中","在庫"))</f>
        <v/>
      </c>
      <c r="Q73" s="28"/>
    </row>
    <row r="74" customFormat="false" ht="15" hidden="false" customHeight="false" outlineLevel="0" collapsed="false">
      <c r="A74" s="20" t="str">
        <f aca="false">IF($B74="","",COUNTA($B$7:$B74))</f>
        <v/>
      </c>
      <c r="B74" s="21"/>
      <c r="C74" s="21"/>
      <c r="D74" s="21"/>
      <c r="E74" s="21"/>
      <c r="F74" s="21"/>
      <c r="G74" s="21"/>
      <c r="H74" s="22"/>
      <c r="I74" s="21"/>
      <c r="J74" s="23"/>
      <c r="K74" s="23"/>
      <c r="L74" s="24"/>
      <c r="M74" s="25" t="str">
        <f aca="false">IF(OR($B74="",$K74="",$L74=""),"",EDATE($L74,$K74))</f>
        <v/>
      </c>
      <c r="N74" s="26" t="str">
        <f aca="true">IF($M74="","",$M74-TODAY())</f>
        <v/>
      </c>
      <c r="O74" s="27" t="str">
        <f aca="true">IF($B74="","",IF($K74="","校正不要",IF($L74="","前回校正日を入力",IF(TODAY()&gt;$M74,"期限超過 "&amp;TEXT(TODAY()-$M74,"0")&amp;"日",IF($M74-TODAY()&lt;=30,"期限まで "&amp;TEXT($M74-TODAY(),"0")&amp;"日","有効 あと"&amp;TEXT($M74-TODAY(),"0")&amp;"日")))))</f>
        <v/>
      </c>
      <c r="P74" s="27" t="str">
        <f aca="false">IF($B74="","",IF(COUNTIFS(貸出・返却!$B$7:$B$106,$B74,貸出・返却!$H$7:$H$106,"")&gt;0,"貸出中","在庫"))</f>
        <v/>
      </c>
      <c r="Q74" s="28"/>
    </row>
    <row r="75" customFormat="false" ht="15" hidden="false" customHeight="false" outlineLevel="0" collapsed="false">
      <c r="A75" s="20" t="str">
        <f aca="false">IF($B75="","",COUNTA($B$7:$B75))</f>
        <v/>
      </c>
      <c r="B75" s="21"/>
      <c r="C75" s="21"/>
      <c r="D75" s="21"/>
      <c r="E75" s="21"/>
      <c r="F75" s="21"/>
      <c r="G75" s="21"/>
      <c r="H75" s="22"/>
      <c r="I75" s="21"/>
      <c r="J75" s="23"/>
      <c r="K75" s="23"/>
      <c r="L75" s="24"/>
      <c r="M75" s="25" t="str">
        <f aca="false">IF(OR($B75="",$K75="",$L75=""),"",EDATE($L75,$K75))</f>
        <v/>
      </c>
      <c r="N75" s="26" t="str">
        <f aca="true">IF($M75="","",$M75-TODAY())</f>
        <v/>
      </c>
      <c r="O75" s="27" t="str">
        <f aca="true">IF($B75="","",IF($K75="","校正不要",IF($L75="","前回校正日を入力",IF(TODAY()&gt;$M75,"期限超過 "&amp;TEXT(TODAY()-$M75,"0")&amp;"日",IF($M75-TODAY()&lt;=30,"期限まで "&amp;TEXT($M75-TODAY(),"0")&amp;"日","有効 あと"&amp;TEXT($M75-TODAY(),"0")&amp;"日")))))</f>
        <v/>
      </c>
      <c r="P75" s="27" t="str">
        <f aca="false">IF($B75="","",IF(COUNTIFS(貸出・返却!$B$7:$B$106,$B75,貸出・返却!$H$7:$H$106,"")&gt;0,"貸出中","在庫"))</f>
        <v/>
      </c>
      <c r="Q75" s="28"/>
    </row>
    <row r="76" customFormat="false" ht="15" hidden="false" customHeight="false" outlineLevel="0" collapsed="false">
      <c r="A76" s="20" t="str">
        <f aca="false">IF($B76="","",COUNTA($B$7:$B76))</f>
        <v/>
      </c>
      <c r="B76" s="21"/>
      <c r="C76" s="21"/>
      <c r="D76" s="21"/>
      <c r="E76" s="21"/>
      <c r="F76" s="21"/>
      <c r="G76" s="21"/>
      <c r="H76" s="22"/>
      <c r="I76" s="21"/>
      <c r="J76" s="23"/>
      <c r="K76" s="23"/>
      <c r="L76" s="24"/>
      <c r="M76" s="25" t="str">
        <f aca="false">IF(OR($B76="",$K76="",$L76=""),"",EDATE($L76,$K76))</f>
        <v/>
      </c>
      <c r="N76" s="26" t="str">
        <f aca="true">IF($M76="","",$M76-TODAY())</f>
        <v/>
      </c>
      <c r="O76" s="27" t="str">
        <f aca="true">IF($B76="","",IF($K76="","校正不要",IF($L76="","前回校正日を入力",IF(TODAY()&gt;$M76,"期限超過 "&amp;TEXT(TODAY()-$M76,"0")&amp;"日",IF($M76-TODAY()&lt;=30,"期限まで "&amp;TEXT($M76-TODAY(),"0")&amp;"日","有効 あと"&amp;TEXT($M76-TODAY(),"0")&amp;"日")))))</f>
        <v/>
      </c>
      <c r="P76" s="27" t="str">
        <f aca="false">IF($B76="","",IF(COUNTIFS(貸出・返却!$B$7:$B$106,$B76,貸出・返却!$H$7:$H$106,"")&gt;0,"貸出中","在庫"))</f>
        <v/>
      </c>
      <c r="Q76" s="28"/>
    </row>
    <row r="77" customFormat="false" ht="15" hidden="false" customHeight="false" outlineLevel="0" collapsed="false">
      <c r="A77" s="20" t="str">
        <f aca="false">IF($B77="","",COUNTA($B$7:$B77))</f>
        <v/>
      </c>
      <c r="B77" s="21"/>
      <c r="C77" s="21"/>
      <c r="D77" s="21"/>
      <c r="E77" s="21"/>
      <c r="F77" s="21"/>
      <c r="G77" s="21"/>
      <c r="H77" s="22"/>
      <c r="I77" s="21"/>
      <c r="J77" s="23"/>
      <c r="K77" s="23"/>
      <c r="L77" s="24"/>
      <c r="M77" s="25" t="str">
        <f aca="false">IF(OR($B77="",$K77="",$L77=""),"",EDATE($L77,$K77))</f>
        <v/>
      </c>
      <c r="N77" s="26" t="str">
        <f aca="true">IF($M77="","",$M77-TODAY())</f>
        <v/>
      </c>
      <c r="O77" s="27" t="str">
        <f aca="true">IF($B77="","",IF($K77="","校正不要",IF($L77="","前回校正日を入力",IF(TODAY()&gt;$M77,"期限超過 "&amp;TEXT(TODAY()-$M77,"0")&amp;"日",IF($M77-TODAY()&lt;=30,"期限まで "&amp;TEXT($M77-TODAY(),"0")&amp;"日","有効 あと"&amp;TEXT($M77-TODAY(),"0")&amp;"日")))))</f>
        <v/>
      </c>
      <c r="P77" s="27" t="str">
        <f aca="false">IF($B77="","",IF(COUNTIFS(貸出・返却!$B$7:$B$106,$B77,貸出・返却!$H$7:$H$106,"")&gt;0,"貸出中","在庫"))</f>
        <v/>
      </c>
      <c r="Q77" s="28"/>
    </row>
    <row r="78" customFormat="false" ht="15" hidden="false" customHeight="false" outlineLevel="0" collapsed="false">
      <c r="A78" s="20" t="str">
        <f aca="false">IF($B78="","",COUNTA($B$7:$B78))</f>
        <v/>
      </c>
      <c r="B78" s="21"/>
      <c r="C78" s="21"/>
      <c r="D78" s="21"/>
      <c r="E78" s="21"/>
      <c r="F78" s="21"/>
      <c r="G78" s="21"/>
      <c r="H78" s="22"/>
      <c r="I78" s="21"/>
      <c r="J78" s="23"/>
      <c r="K78" s="23"/>
      <c r="L78" s="24"/>
      <c r="M78" s="25" t="str">
        <f aca="false">IF(OR($B78="",$K78="",$L78=""),"",EDATE($L78,$K78))</f>
        <v/>
      </c>
      <c r="N78" s="26" t="str">
        <f aca="true">IF($M78="","",$M78-TODAY())</f>
        <v/>
      </c>
      <c r="O78" s="27" t="str">
        <f aca="true">IF($B78="","",IF($K78="","校正不要",IF($L78="","前回校正日を入力",IF(TODAY()&gt;$M78,"期限超過 "&amp;TEXT(TODAY()-$M78,"0")&amp;"日",IF($M78-TODAY()&lt;=30,"期限まで "&amp;TEXT($M78-TODAY(),"0")&amp;"日","有効 あと"&amp;TEXT($M78-TODAY(),"0")&amp;"日")))))</f>
        <v/>
      </c>
      <c r="P78" s="27" t="str">
        <f aca="false">IF($B78="","",IF(COUNTIFS(貸出・返却!$B$7:$B$106,$B78,貸出・返却!$H$7:$H$106,"")&gt;0,"貸出中","在庫"))</f>
        <v/>
      </c>
      <c r="Q78" s="28"/>
    </row>
    <row r="79" customFormat="false" ht="15" hidden="false" customHeight="false" outlineLevel="0" collapsed="false">
      <c r="A79" s="20" t="str">
        <f aca="false">IF($B79="","",COUNTA($B$7:$B79))</f>
        <v/>
      </c>
      <c r="B79" s="21"/>
      <c r="C79" s="21"/>
      <c r="D79" s="21"/>
      <c r="E79" s="21"/>
      <c r="F79" s="21"/>
      <c r="G79" s="21"/>
      <c r="H79" s="22"/>
      <c r="I79" s="21"/>
      <c r="J79" s="23"/>
      <c r="K79" s="23"/>
      <c r="L79" s="24"/>
      <c r="M79" s="25" t="str">
        <f aca="false">IF(OR($B79="",$K79="",$L79=""),"",EDATE($L79,$K79))</f>
        <v/>
      </c>
      <c r="N79" s="26" t="str">
        <f aca="true">IF($M79="","",$M79-TODAY())</f>
        <v/>
      </c>
      <c r="O79" s="27" t="str">
        <f aca="true">IF($B79="","",IF($K79="","校正不要",IF($L79="","前回校正日を入力",IF(TODAY()&gt;$M79,"期限超過 "&amp;TEXT(TODAY()-$M79,"0")&amp;"日",IF($M79-TODAY()&lt;=30,"期限まで "&amp;TEXT($M79-TODAY(),"0")&amp;"日","有効 あと"&amp;TEXT($M79-TODAY(),"0")&amp;"日")))))</f>
        <v/>
      </c>
      <c r="P79" s="27" t="str">
        <f aca="false">IF($B79="","",IF(COUNTIFS(貸出・返却!$B$7:$B$106,$B79,貸出・返却!$H$7:$H$106,"")&gt;0,"貸出中","在庫"))</f>
        <v/>
      </c>
      <c r="Q79" s="28"/>
    </row>
    <row r="80" customFormat="false" ht="15" hidden="false" customHeight="false" outlineLevel="0" collapsed="false">
      <c r="A80" s="20" t="str">
        <f aca="false">IF($B80="","",COUNTA($B$7:$B80))</f>
        <v/>
      </c>
      <c r="B80" s="21"/>
      <c r="C80" s="21"/>
      <c r="D80" s="21"/>
      <c r="E80" s="21"/>
      <c r="F80" s="21"/>
      <c r="G80" s="21"/>
      <c r="H80" s="22"/>
      <c r="I80" s="21"/>
      <c r="J80" s="23"/>
      <c r="K80" s="23"/>
      <c r="L80" s="24"/>
      <c r="M80" s="25" t="str">
        <f aca="false">IF(OR($B80="",$K80="",$L80=""),"",EDATE($L80,$K80))</f>
        <v/>
      </c>
      <c r="N80" s="26" t="str">
        <f aca="true">IF($M80="","",$M80-TODAY())</f>
        <v/>
      </c>
      <c r="O80" s="27" t="str">
        <f aca="true">IF($B80="","",IF($K80="","校正不要",IF($L80="","前回校正日を入力",IF(TODAY()&gt;$M80,"期限超過 "&amp;TEXT(TODAY()-$M80,"0")&amp;"日",IF($M80-TODAY()&lt;=30,"期限まで "&amp;TEXT($M80-TODAY(),"0")&amp;"日","有効 あと"&amp;TEXT($M80-TODAY(),"0")&amp;"日")))))</f>
        <v/>
      </c>
      <c r="P80" s="27" t="str">
        <f aca="false">IF($B80="","",IF(COUNTIFS(貸出・返却!$B$7:$B$106,$B80,貸出・返却!$H$7:$H$106,"")&gt;0,"貸出中","在庫"))</f>
        <v/>
      </c>
      <c r="Q80" s="28"/>
    </row>
    <row r="81" customFormat="false" ht="15" hidden="false" customHeight="false" outlineLevel="0" collapsed="false">
      <c r="A81" s="20" t="str">
        <f aca="false">IF($B81="","",COUNTA($B$7:$B81))</f>
        <v/>
      </c>
      <c r="B81" s="21"/>
      <c r="C81" s="21"/>
      <c r="D81" s="21"/>
      <c r="E81" s="21"/>
      <c r="F81" s="21"/>
      <c r="G81" s="21"/>
      <c r="H81" s="22"/>
      <c r="I81" s="21"/>
      <c r="J81" s="23"/>
      <c r="K81" s="23"/>
      <c r="L81" s="24"/>
      <c r="M81" s="25" t="str">
        <f aca="false">IF(OR($B81="",$K81="",$L81=""),"",EDATE($L81,$K81))</f>
        <v/>
      </c>
      <c r="N81" s="26" t="str">
        <f aca="true">IF($M81="","",$M81-TODAY())</f>
        <v/>
      </c>
      <c r="O81" s="27" t="str">
        <f aca="true">IF($B81="","",IF($K81="","校正不要",IF($L81="","前回校正日を入力",IF(TODAY()&gt;$M81,"期限超過 "&amp;TEXT(TODAY()-$M81,"0")&amp;"日",IF($M81-TODAY()&lt;=30,"期限まで "&amp;TEXT($M81-TODAY(),"0")&amp;"日","有効 あと"&amp;TEXT($M81-TODAY(),"0")&amp;"日")))))</f>
        <v/>
      </c>
      <c r="P81" s="27" t="str">
        <f aca="false">IF($B81="","",IF(COUNTIFS(貸出・返却!$B$7:$B$106,$B81,貸出・返却!$H$7:$H$106,"")&gt;0,"貸出中","在庫"))</f>
        <v/>
      </c>
      <c r="Q81" s="28"/>
    </row>
    <row r="82" customFormat="false" ht="15" hidden="false" customHeight="false" outlineLevel="0" collapsed="false">
      <c r="A82" s="20" t="str">
        <f aca="false">IF($B82="","",COUNTA($B$7:$B82))</f>
        <v/>
      </c>
      <c r="B82" s="21"/>
      <c r="C82" s="21"/>
      <c r="D82" s="21"/>
      <c r="E82" s="21"/>
      <c r="F82" s="21"/>
      <c r="G82" s="21"/>
      <c r="H82" s="22"/>
      <c r="I82" s="21"/>
      <c r="J82" s="23"/>
      <c r="K82" s="23"/>
      <c r="L82" s="24"/>
      <c r="M82" s="25" t="str">
        <f aca="false">IF(OR($B82="",$K82="",$L82=""),"",EDATE($L82,$K82))</f>
        <v/>
      </c>
      <c r="N82" s="26" t="str">
        <f aca="true">IF($M82="","",$M82-TODAY())</f>
        <v/>
      </c>
      <c r="O82" s="27" t="str">
        <f aca="true">IF($B82="","",IF($K82="","校正不要",IF($L82="","前回校正日を入力",IF(TODAY()&gt;$M82,"期限超過 "&amp;TEXT(TODAY()-$M82,"0")&amp;"日",IF($M82-TODAY()&lt;=30,"期限まで "&amp;TEXT($M82-TODAY(),"0")&amp;"日","有効 あと"&amp;TEXT($M82-TODAY(),"0")&amp;"日")))))</f>
        <v/>
      </c>
      <c r="P82" s="27" t="str">
        <f aca="false">IF($B82="","",IF(COUNTIFS(貸出・返却!$B$7:$B$106,$B82,貸出・返却!$H$7:$H$106,"")&gt;0,"貸出中","在庫"))</f>
        <v/>
      </c>
      <c r="Q82" s="28"/>
    </row>
    <row r="83" customFormat="false" ht="15" hidden="false" customHeight="false" outlineLevel="0" collapsed="false">
      <c r="A83" s="20" t="str">
        <f aca="false">IF($B83="","",COUNTA($B$7:$B83))</f>
        <v/>
      </c>
      <c r="B83" s="21"/>
      <c r="C83" s="21"/>
      <c r="D83" s="21"/>
      <c r="E83" s="21"/>
      <c r="F83" s="21"/>
      <c r="G83" s="21"/>
      <c r="H83" s="22"/>
      <c r="I83" s="21"/>
      <c r="J83" s="23"/>
      <c r="K83" s="23"/>
      <c r="L83" s="24"/>
      <c r="M83" s="25" t="str">
        <f aca="false">IF(OR($B83="",$K83="",$L83=""),"",EDATE($L83,$K83))</f>
        <v/>
      </c>
      <c r="N83" s="26" t="str">
        <f aca="true">IF($M83="","",$M83-TODAY())</f>
        <v/>
      </c>
      <c r="O83" s="27" t="str">
        <f aca="true">IF($B83="","",IF($K83="","校正不要",IF($L83="","前回校正日を入力",IF(TODAY()&gt;$M83,"期限超過 "&amp;TEXT(TODAY()-$M83,"0")&amp;"日",IF($M83-TODAY()&lt;=30,"期限まで "&amp;TEXT($M83-TODAY(),"0")&amp;"日","有効 あと"&amp;TEXT($M83-TODAY(),"0")&amp;"日")))))</f>
        <v/>
      </c>
      <c r="P83" s="27" t="str">
        <f aca="false">IF($B83="","",IF(COUNTIFS(貸出・返却!$B$7:$B$106,$B83,貸出・返却!$H$7:$H$106,"")&gt;0,"貸出中","在庫"))</f>
        <v/>
      </c>
      <c r="Q83" s="28"/>
    </row>
    <row r="84" customFormat="false" ht="15" hidden="false" customHeight="false" outlineLevel="0" collapsed="false">
      <c r="A84" s="20" t="str">
        <f aca="false">IF($B84="","",COUNTA($B$7:$B84))</f>
        <v/>
      </c>
      <c r="B84" s="21"/>
      <c r="C84" s="21"/>
      <c r="D84" s="21"/>
      <c r="E84" s="21"/>
      <c r="F84" s="21"/>
      <c r="G84" s="21"/>
      <c r="H84" s="22"/>
      <c r="I84" s="21"/>
      <c r="J84" s="23"/>
      <c r="K84" s="23"/>
      <c r="L84" s="24"/>
      <c r="M84" s="25" t="str">
        <f aca="false">IF(OR($B84="",$K84="",$L84=""),"",EDATE($L84,$K84))</f>
        <v/>
      </c>
      <c r="N84" s="26" t="str">
        <f aca="true">IF($M84="","",$M84-TODAY())</f>
        <v/>
      </c>
      <c r="O84" s="27" t="str">
        <f aca="true">IF($B84="","",IF($K84="","校正不要",IF($L84="","前回校正日を入力",IF(TODAY()&gt;$M84,"期限超過 "&amp;TEXT(TODAY()-$M84,"0")&amp;"日",IF($M84-TODAY()&lt;=30,"期限まで "&amp;TEXT($M84-TODAY(),"0")&amp;"日","有効 あと"&amp;TEXT($M84-TODAY(),"0")&amp;"日")))))</f>
        <v/>
      </c>
      <c r="P84" s="27" t="str">
        <f aca="false">IF($B84="","",IF(COUNTIFS(貸出・返却!$B$7:$B$106,$B84,貸出・返却!$H$7:$H$106,"")&gt;0,"貸出中","在庫"))</f>
        <v/>
      </c>
      <c r="Q84" s="28"/>
    </row>
    <row r="85" customFormat="false" ht="15" hidden="false" customHeight="false" outlineLevel="0" collapsed="false">
      <c r="A85" s="20" t="str">
        <f aca="false">IF($B85="","",COUNTA($B$7:$B85))</f>
        <v/>
      </c>
      <c r="B85" s="21"/>
      <c r="C85" s="21"/>
      <c r="D85" s="21"/>
      <c r="E85" s="21"/>
      <c r="F85" s="21"/>
      <c r="G85" s="21"/>
      <c r="H85" s="22"/>
      <c r="I85" s="21"/>
      <c r="J85" s="23"/>
      <c r="K85" s="23"/>
      <c r="L85" s="24"/>
      <c r="M85" s="25" t="str">
        <f aca="false">IF(OR($B85="",$K85="",$L85=""),"",EDATE($L85,$K85))</f>
        <v/>
      </c>
      <c r="N85" s="26" t="str">
        <f aca="true">IF($M85="","",$M85-TODAY())</f>
        <v/>
      </c>
      <c r="O85" s="27" t="str">
        <f aca="true">IF($B85="","",IF($K85="","校正不要",IF($L85="","前回校正日を入力",IF(TODAY()&gt;$M85,"期限超過 "&amp;TEXT(TODAY()-$M85,"0")&amp;"日",IF($M85-TODAY()&lt;=30,"期限まで "&amp;TEXT($M85-TODAY(),"0")&amp;"日","有効 あと"&amp;TEXT($M85-TODAY(),"0")&amp;"日")))))</f>
        <v/>
      </c>
      <c r="P85" s="27" t="str">
        <f aca="false">IF($B85="","",IF(COUNTIFS(貸出・返却!$B$7:$B$106,$B85,貸出・返却!$H$7:$H$106,"")&gt;0,"貸出中","在庫"))</f>
        <v/>
      </c>
      <c r="Q85" s="28"/>
    </row>
    <row r="86" customFormat="false" ht="15" hidden="false" customHeight="false" outlineLevel="0" collapsed="false">
      <c r="A86" s="29" t="str">
        <f aca="false">IF($B86="","",COUNTA($B$7:$B86))</f>
        <v/>
      </c>
      <c r="B86" s="30"/>
      <c r="C86" s="30"/>
      <c r="D86" s="30"/>
      <c r="E86" s="30"/>
      <c r="F86" s="30"/>
      <c r="G86" s="30"/>
      <c r="H86" s="31"/>
      <c r="I86" s="30"/>
      <c r="J86" s="32"/>
      <c r="K86" s="32"/>
      <c r="L86" s="33"/>
      <c r="M86" s="34" t="str">
        <f aca="false">IF(OR($B86="",$K86="",$L86=""),"",EDATE($L86,$K86))</f>
        <v/>
      </c>
      <c r="N86" s="35" t="str">
        <f aca="true">IF($M86="","",$M86-TODAY())</f>
        <v/>
      </c>
      <c r="O86" s="36" t="str">
        <f aca="true">IF($B86="","",IF($K86="","校正不要",IF($L86="","前回校正日を入力",IF(TODAY()&gt;$M86,"期限超過 "&amp;TEXT(TODAY()-$M86,"0")&amp;"日",IF($M86-TODAY()&lt;=30,"期限まで "&amp;TEXT($M86-TODAY(),"0")&amp;"日","有効 あと"&amp;TEXT($M86-TODAY(),"0")&amp;"日")))))</f>
        <v/>
      </c>
      <c r="P86" s="36" t="str">
        <f aca="false">IF($B86="","",IF(COUNTIFS(貸出・返却!$B$7:$B$106,$B86,貸出・返却!$H$7:$H$106,"")&gt;0,"貸出中","在庫"))</f>
        <v/>
      </c>
      <c r="Q86" s="37"/>
    </row>
  </sheetData>
  <autoFilter ref="A6:Q86"/>
  <mergeCells count="11">
    <mergeCell ref="A1:Q1"/>
    <mergeCell ref="A3:B3"/>
    <mergeCell ref="C3:F3"/>
    <mergeCell ref="G3:H3"/>
    <mergeCell ref="I3:K3"/>
    <mergeCell ref="L3:M3"/>
    <mergeCell ref="N3:Q3"/>
    <mergeCell ref="A4:B4"/>
    <mergeCell ref="C4:F4"/>
    <mergeCell ref="G4:H4"/>
    <mergeCell ref="I4:Q4"/>
  </mergeCells>
  <conditionalFormatting sqref="A7:Q86">
    <cfRule type="expression" priority="2" aboveAverage="0" equalAverage="0" bottom="0" percent="0" rank="0" text="" dxfId="5">
      <formula>AND($B7&lt;&gt;"",ISNUMBER($M7),TODAY()&gt;$M7)</formula>
    </cfRule>
    <cfRule type="expression" priority="3" aboveAverage="0" equalAverage="0" bottom="0" percent="0" rank="0" text="" dxfId="6">
      <formula>AND($B7&lt;&gt;"",ISNUMBER($M7),$M7-TODAY()&lt;=30)</formula>
    </cfRule>
  </conditionalFormatting>
  <conditionalFormatting sqref="J7:J86">
    <cfRule type="expression" priority="4" aboveAverage="0" equalAverage="0" bottom="0" percent="0" rank="0" text="" dxfId="5">
      <formula>OR($J7="使用不可",$J7="廃棄")</formula>
    </cfRule>
  </conditionalFormatting>
  <dataValidations count="3">
    <dataValidation allowBlank="true" errorStyle="stop" operator="between" showDropDown="false" showErrorMessage="false" showInputMessage="false" sqref="D7:D86" type="list">
      <formula1>マスタ!$A$4:$A$9</formula1>
      <formula2>0</formula2>
    </dataValidation>
    <dataValidation allowBlank="true" errorStyle="stop" operator="between" showDropDown="false" showErrorMessage="false" showInputMessage="false" sqref="J7:J86" type="list">
      <formula1>マスタ!$C$4:$C$8</formula1>
      <formula2>0</formula2>
    </dataValidation>
    <dataValidation allowBlank="true" errorStyle="stop" operator="between" showDropDown="false" showErrorMessage="false" showInputMessage="false" sqref="K7:K86" type="list">
      <formula1>マスタ!$E$4:$E$7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0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2"/>
    <col collapsed="false" customWidth="true" hidden="false" outlineLevel="0" max="3" min="3" style="0" width="26"/>
    <col collapsed="false" customWidth="true" hidden="false" outlineLevel="0" max="4" min="4" style="0" width="14"/>
    <col collapsed="false" customWidth="true" hidden="false" outlineLevel="0" max="5" min="5" style="0" width="26"/>
    <col collapsed="false" customWidth="true" hidden="false" outlineLevel="0" max="6" min="6" style="0" width="11"/>
    <col collapsed="false" customWidth="true" hidden="false" outlineLevel="0" max="7" min="7" style="0" width="12"/>
    <col collapsed="false" customWidth="true" hidden="false" outlineLevel="0" max="8" min="8" style="0" width="11"/>
    <col collapsed="false" customWidth="true" hidden="false" outlineLevel="0" max="9" min="9" style="0" width="18"/>
    <col collapsed="false" customWidth="true" hidden="false" outlineLevel="0" max="10" min="10" style="0" width="24"/>
  </cols>
  <sheetData>
    <row r="1" customFormat="false" ht="25.5" hidden="false" customHeight="true" outlineLevel="0" collapsed="false">
      <c r="A1" s="8" t="s">
        <v>71</v>
      </c>
      <c r="B1" s="8"/>
      <c r="C1" s="8"/>
      <c r="D1" s="8"/>
      <c r="E1" s="8"/>
      <c r="F1" s="8"/>
      <c r="G1" s="8"/>
      <c r="H1" s="8"/>
      <c r="I1" s="8"/>
      <c r="J1" s="8"/>
    </row>
    <row r="3" customFormat="false" ht="19.5" hidden="false" customHeight="true" outlineLevel="0" collapsed="false">
      <c r="A3" s="9" t="s">
        <v>53</v>
      </c>
      <c r="B3" s="9"/>
      <c r="C3" s="10"/>
      <c r="D3" s="10"/>
      <c r="E3" s="10"/>
      <c r="F3" s="11" t="s">
        <v>55</v>
      </c>
      <c r="G3" s="12"/>
      <c r="H3" s="12"/>
      <c r="I3" s="12"/>
      <c r="J3" s="12"/>
    </row>
    <row r="4" customFormat="false" ht="19.5" hidden="false" customHeight="true" outlineLevel="0" collapsed="false">
      <c r="A4" s="13" t="s">
        <v>56</v>
      </c>
      <c r="B4" s="13"/>
      <c r="C4" s="14"/>
      <c r="D4" s="14"/>
      <c r="E4" s="14"/>
      <c r="F4" s="15" t="s">
        <v>57</v>
      </c>
      <c r="G4" s="16"/>
      <c r="H4" s="16"/>
      <c r="I4" s="16"/>
      <c r="J4" s="16"/>
    </row>
    <row r="6" customFormat="false" ht="30" hidden="false" customHeight="true" outlineLevel="0" collapsed="false">
      <c r="A6" s="17" t="s">
        <v>18</v>
      </c>
      <c r="B6" s="18" t="s">
        <v>58</v>
      </c>
      <c r="C6" s="18" t="s">
        <v>59</v>
      </c>
      <c r="D6" s="18" t="s">
        <v>72</v>
      </c>
      <c r="E6" s="18" t="s">
        <v>73</v>
      </c>
      <c r="F6" s="18" t="s">
        <v>74</v>
      </c>
      <c r="G6" s="18" t="s">
        <v>75</v>
      </c>
      <c r="H6" s="18" t="s">
        <v>76</v>
      </c>
      <c r="I6" s="18" t="s">
        <v>66</v>
      </c>
      <c r="J6" s="19" t="s">
        <v>57</v>
      </c>
    </row>
    <row r="7" customFormat="false" ht="15" hidden="false" customHeight="false" outlineLevel="0" collapsed="false">
      <c r="A7" s="20" t="str">
        <f aca="false">IF($B7="","",COUNTA($B$7:$B7))</f>
        <v/>
      </c>
      <c r="B7" s="21"/>
      <c r="C7" s="38" t="str">
        <f aca="false">IFERROR(VLOOKUP($B7,機器台帳!$B$7:$Q$86,2,0),"")</f>
        <v/>
      </c>
      <c r="D7" s="21"/>
      <c r="E7" s="21"/>
      <c r="F7" s="24"/>
      <c r="G7" s="24"/>
      <c r="H7" s="24"/>
      <c r="I7" s="27" t="str">
        <f aca="true">IF($B7="","",IF($H7&lt;&gt;"","返却済み",IF($G7="","貸出中",IF(TODAY()&gt;$G7,"延滞 "&amp;TEXT(TODAY()-$G7,"0")&amp;"日",IF($G7-TODAY()&lt;=1,"返却期日 まもなく","貸出中 あと"&amp;TEXT($G7-TODAY(),"0")&amp;"日")))))</f>
        <v/>
      </c>
      <c r="J7" s="28"/>
    </row>
    <row r="8" customFormat="false" ht="15" hidden="false" customHeight="false" outlineLevel="0" collapsed="false">
      <c r="A8" s="20" t="str">
        <f aca="false">IF($B8="","",COUNTA($B$7:$B8))</f>
        <v/>
      </c>
      <c r="B8" s="21"/>
      <c r="C8" s="38" t="str">
        <f aca="false">IFERROR(VLOOKUP($B8,機器台帳!$B$7:$Q$86,2,0),"")</f>
        <v/>
      </c>
      <c r="D8" s="21"/>
      <c r="E8" s="21"/>
      <c r="F8" s="24"/>
      <c r="G8" s="24"/>
      <c r="H8" s="24"/>
      <c r="I8" s="27" t="str">
        <f aca="true">IF($B8="","",IF($H8&lt;&gt;"","返却済み",IF($G8="","貸出中",IF(TODAY()&gt;$G8,"延滞 "&amp;TEXT(TODAY()-$G8,"0")&amp;"日",IF($G8-TODAY()&lt;=1,"返却期日 まもなく","貸出中 あと"&amp;TEXT($G8-TODAY(),"0")&amp;"日")))))</f>
        <v/>
      </c>
      <c r="J8" s="28"/>
    </row>
    <row r="9" customFormat="false" ht="15" hidden="false" customHeight="false" outlineLevel="0" collapsed="false">
      <c r="A9" s="20" t="str">
        <f aca="false">IF($B9="","",COUNTA($B$7:$B9))</f>
        <v/>
      </c>
      <c r="B9" s="21"/>
      <c r="C9" s="38" t="str">
        <f aca="false">IFERROR(VLOOKUP($B9,機器台帳!$B$7:$Q$86,2,0),"")</f>
        <v/>
      </c>
      <c r="D9" s="21"/>
      <c r="E9" s="21"/>
      <c r="F9" s="24"/>
      <c r="G9" s="24"/>
      <c r="H9" s="24"/>
      <c r="I9" s="27" t="str">
        <f aca="true">IF($B9="","",IF($H9&lt;&gt;"","返却済み",IF($G9="","貸出中",IF(TODAY()&gt;$G9,"延滞 "&amp;TEXT(TODAY()-$G9,"0")&amp;"日",IF($G9-TODAY()&lt;=1,"返却期日 まもなく","貸出中 あと"&amp;TEXT($G9-TODAY(),"0")&amp;"日")))))</f>
        <v/>
      </c>
      <c r="J9" s="28"/>
    </row>
    <row r="10" customFormat="false" ht="15" hidden="false" customHeight="false" outlineLevel="0" collapsed="false">
      <c r="A10" s="20" t="str">
        <f aca="false">IF($B10="","",COUNTA($B$7:$B10))</f>
        <v/>
      </c>
      <c r="B10" s="21"/>
      <c r="C10" s="38" t="str">
        <f aca="false">IFERROR(VLOOKUP($B10,機器台帳!$B$7:$Q$86,2,0),"")</f>
        <v/>
      </c>
      <c r="D10" s="21"/>
      <c r="E10" s="21"/>
      <c r="F10" s="24"/>
      <c r="G10" s="24"/>
      <c r="H10" s="24"/>
      <c r="I10" s="27" t="str">
        <f aca="true">IF($B10="","",IF($H10&lt;&gt;"","返却済み",IF($G10="","貸出中",IF(TODAY()&gt;$G10,"延滞 "&amp;TEXT(TODAY()-$G10,"0")&amp;"日",IF($G10-TODAY()&lt;=1,"返却期日 まもなく","貸出中 あと"&amp;TEXT($G10-TODAY(),"0")&amp;"日")))))</f>
        <v/>
      </c>
      <c r="J10" s="28"/>
    </row>
    <row r="11" customFormat="false" ht="15" hidden="false" customHeight="false" outlineLevel="0" collapsed="false">
      <c r="A11" s="20" t="str">
        <f aca="false">IF($B11="","",COUNTA($B$7:$B11))</f>
        <v/>
      </c>
      <c r="B11" s="21"/>
      <c r="C11" s="38" t="str">
        <f aca="false">IFERROR(VLOOKUP($B11,機器台帳!$B$7:$Q$86,2,0),"")</f>
        <v/>
      </c>
      <c r="D11" s="21"/>
      <c r="E11" s="21"/>
      <c r="F11" s="24"/>
      <c r="G11" s="24"/>
      <c r="H11" s="24"/>
      <c r="I11" s="27" t="str">
        <f aca="true">IF($B11="","",IF($H11&lt;&gt;"","返却済み",IF($G11="","貸出中",IF(TODAY()&gt;$G11,"延滞 "&amp;TEXT(TODAY()-$G11,"0")&amp;"日",IF($G11-TODAY()&lt;=1,"返却期日 まもなく","貸出中 あと"&amp;TEXT($G11-TODAY(),"0")&amp;"日")))))</f>
        <v/>
      </c>
      <c r="J11" s="28"/>
    </row>
    <row r="12" customFormat="false" ht="15" hidden="false" customHeight="false" outlineLevel="0" collapsed="false">
      <c r="A12" s="20" t="str">
        <f aca="false">IF($B12="","",COUNTA($B$7:$B12))</f>
        <v/>
      </c>
      <c r="B12" s="21"/>
      <c r="C12" s="38" t="str">
        <f aca="false">IFERROR(VLOOKUP($B12,機器台帳!$B$7:$Q$86,2,0),"")</f>
        <v/>
      </c>
      <c r="D12" s="21"/>
      <c r="E12" s="21"/>
      <c r="F12" s="24"/>
      <c r="G12" s="24"/>
      <c r="H12" s="24"/>
      <c r="I12" s="27" t="str">
        <f aca="true">IF($B12="","",IF($H12&lt;&gt;"","返却済み",IF($G12="","貸出中",IF(TODAY()&gt;$G12,"延滞 "&amp;TEXT(TODAY()-$G12,"0")&amp;"日",IF($G12-TODAY()&lt;=1,"返却期日 まもなく","貸出中 あと"&amp;TEXT($G12-TODAY(),"0")&amp;"日")))))</f>
        <v/>
      </c>
      <c r="J12" s="28"/>
    </row>
    <row r="13" customFormat="false" ht="15" hidden="false" customHeight="false" outlineLevel="0" collapsed="false">
      <c r="A13" s="20" t="str">
        <f aca="false">IF($B13="","",COUNTA($B$7:$B13))</f>
        <v/>
      </c>
      <c r="B13" s="21"/>
      <c r="C13" s="38" t="str">
        <f aca="false">IFERROR(VLOOKUP($B13,機器台帳!$B$7:$Q$86,2,0),"")</f>
        <v/>
      </c>
      <c r="D13" s="21"/>
      <c r="E13" s="21"/>
      <c r="F13" s="24"/>
      <c r="G13" s="24"/>
      <c r="H13" s="24"/>
      <c r="I13" s="27" t="str">
        <f aca="true">IF($B13="","",IF($H13&lt;&gt;"","返却済み",IF($G13="","貸出中",IF(TODAY()&gt;$G13,"延滞 "&amp;TEXT(TODAY()-$G13,"0")&amp;"日",IF($G13-TODAY()&lt;=1,"返却期日 まもなく","貸出中 あと"&amp;TEXT($G13-TODAY(),"0")&amp;"日")))))</f>
        <v/>
      </c>
      <c r="J13" s="28"/>
    </row>
    <row r="14" customFormat="false" ht="15" hidden="false" customHeight="false" outlineLevel="0" collapsed="false">
      <c r="A14" s="20" t="str">
        <f aca="false">IF($B14="","",COUNTA($B$7:$B14))</f>
        <v/>
      </c>
      <c r="B14" s="21"/>
      <c r="C14" s="38" t="str">
        <f aca="false">IFERROR(VLOOKUP($B14,機器台帳!$B$7:$Q$86,2,0),"")</f>
        <v/>
      </c>
      <c r="D14" s="21"/>
      <c r="E14" s="21"/>
      <c r="F14" s="24"/>
      <c r="G14" s="24"/>
      <c r="H14" s="24"/>
      <c r="I14" s="27" t="str">
        <f aca="true">IF($B14="","",IF($H14&lt;&gt;"","返却済み",IF($G14="","貸出中",IF(TODAY()&gt;$G14,"延滞 "&amp;TEXT(TODAY()-$G14,"0")&amp;"日",IF($G14-TODAY()&lt;=1,"返却期日 まもなく","貸出中 あと"&amp;TEXT($G14-TODAY(),"0")&amp;"日")))))</f>
        <v/>
      </c>
      <c r="J14" s="28"/>
    </row>
    <row r="15" customFormat="false" ht="15" hidden="false" customHeight="false" outlineLevel="0" collapsed="false">
      <c r="A15" s="20" t="str">
        <f aca="false">IF($B15="","",COUNTA($B$7:$B15))</f>
        <v/>
      </c>
      <c r="B15" s="21"/>
      <c r="C15" s="38" t="str">
        <f aca="false">IFERROR(VLOOKUP($B15,機器台帳!$B$7:$Q$86,2,0),"")</f>
        <v/>
      </c>
      <c r="D15" s="21"/>
      <c r="E15" s="21"/>
      <c r="F15" s="24"/>
      <c r="G15" s="24"/>
      <c r="H15" s="24"/>
      <c r="I15" s="27" t="str">
        <f aca="true">IF($B15="","",IF($H15&lt;&gt;"","返却済み",IF($G15="","貸出中",IF(TODAY()&gt;$G15,"延滞 "&amp;TEXT(TODAY()-$G15,"0")&amp;"日",IF($G15-TODAY()&lt;=1,"返却期日 まもなく","貸出中 あと"&amp;TEXT($G15-TODAY(),"0")&amp;"日")))))</f>
        <v/>
      </c>
      <c r="J15" s="28"/>
    </row>
    <row r="16" customFormat="false" ht="15" hidden="false" customHeight="false" outlineLevel="0" collapsed="false">
      <c r="A16" s="20" t="str">
        <f aca="false">IF($B16="","",COUNTA($B$7:$B16))</f>
        <v/>
      </c>
      <c r="B16" s="21"/>
      <c r="C16" s="38" t="str">
        <f aca="false">IFERROR(VLOOKUP($B16,機器台帳!$B$7:$Q$86,2,0),"")</f>
        <v/>
      </c>
      <c r="D16" s="21"/>
      <c r="E16" s="21"/>
      <c r="F16" s="24"/>
      <c r="G16" s="24"/>
      <c r="H16" s="24"/>
      <c r="I16" s="27" t="str">
        <f aca="true">IF($B16="","",IF($H16&lt;&gt;"","返却済み",IF($G16="","貸出中",IF(TODAY()&gt;$G16,"延滞 "&amp;TEXT(TODAY()-$G16,"0")&amp;"日",IF($G16-TODAY()&lt;=1,"返却期日 まもなく","貸出中 あと"&amp;TEXT($G16-TODAY(),"0")&amp;"日")))))</f>
        <v/>
      </c>
      <c r="J16" s="28"/>
    </row>
    <row r="17" customFormat="false" ht="15" hidden="false" customHeight="false" outlineLevel="0" collapsed="false">
      <c r="A17" s="20" t="str">
        <f aca="false">IF($B17="","",COUNTA($B$7:$B17))</f>
        <v/>
      </c>
      <c r="B17" s="21"/>
      <c r="C17" s="38" t="str">
        <f aca="false">IFERROR(VLOOKUP($B17,機器台帳!$B$7:$Q$86,2,0),"")</f>
        <v/>
      </c>
      <c r="D17" s="21"/>
      <c r="E17" s="21"/>
      <c r="F17" s="24"/>
      <c r="G17" s="24"/>
      <c r="H17" s="24"/>
      <c r="I17" s="27" t="str">
        <f aca="true">IF($B17="","",IF($H17&lt;&gt;"","返却済み",IF($G17="","貸出中",IF(TODAY()&gt;$G17,"延滞 "&amp;TEXT(TODAY()-$G17,"0")&amp;"日",IF($G17-TODAY()&lt;=1,"返却期日 まもなく","貸出中 あと"&amp;TEXT($G17-TODAY(),"0")&amp;"日")))))</f>
        <v/>
      </c>
      <c r="J17" s="28"/>
    </row>
    <row r="18" customFormat="false" ht="15" hidden="false" customHeight="false" outlineLevel="0" collapsed="false">
      <c r="A18" s="20" t="str">
        <f aca="false">IF($B18="","",COUNTA($B$7:$B18))</f>
        <v/>
      </c>
      <c r="B18" s="21"/>
      <c r="C18" s="38" t="str">
        <f aca="false">IFERROR(VLOOKUP($B18,機器台帳!$B$7:$Q$86,2,0),"")</f>
        <v/>
      </c>
      <c r="D18" s="21"/>
      <c r="E18" s="21"/>
      <c r="F18" s="24"/>
      <c r="G18" s="24"/>
      <c r="H18" s="24"/>
      <c r="I18" s="27" t="str">
        <f aca="true">IF($B18="","",IF($H18&lt;&gt;"","返却済み",IF($G18="","貸出中",IF(TODAY()&gt;$G18,"延滞 "&amp;TEXT(TODAY()-$G18,"0")&amp;"日",IF($G18-TODAY()&lt;=1,"返却期日 まもなく","貸出中 あと"&amp;TEXT($G18-TODAY(),"0")&amp;"日")))))</f>
        <v/>
      </c>
      <c r="J18" s="28"/>
    </row>
    <row r="19" customFormat="false" ht="15" hidden="false" customHeight="false" outlineLevel="0" collapsed="false">
      <c r="A19" s="20" t="str">
        <f aca="false">IF($B19="","",COUNTA($B$7:$B19))</f>
        <v/>
      </c>
      <c r="B19" s="21"/>
      <c r="C19" s="38" t="str">
        <f aca="false">IFERROR(VLOOKUP($B19,機器台帳!$B$7:$Q$86,2,0),"")</f>
        <v/>
      </c>
      <c r="D19" s="21"/>
      <c r="E19" s="21"/>
      <c r="F19" s="24"/>
      <c r="G19" s="24"/>
      <c r="H19" s="24"/>
      <c r="I19" s="27" t="str">
        <f aca="true">IF($B19="","",IF($H19&lt;&gt;"","返却済み",IF($G19="","貸出中",IF(TODAY()&gt;$G19,"延滞 "&amp;TEXT(TODAY()-$G19,"0")&amp;"日",IF($G19-TODAY()&lt;=1,"返却期日 まもなく","貸出中 あと"&amp;TEXT($G19-TODAY(),"0")&amp;"日")))))</f>
        <v/>
      </c>
      <c r="J19" s="28"/>
    </row>
    <row r="20" customFormat="false" ht="15" hidden="false" customHeight="false" outlineLevel="0" collapsed="false">
      <c r="A20" s="20" t="str">
        <f aca="false">IF($B20="","",COUNTA($B$7:$B20))</f>
        <v/>
      </c>
      <c r="B20" s="21"/>
      <c r="C20" s="38" t="str">
        <f aca="false">IFERROR(VLOOKUP($B20,機器台帳!$B$7:$Q$86,2,0),"")</f>
        <v/>
      </c>
      <c r="D20" s="21"/>
      <c r="E20" s="21"/>
      <c r="F20" s="24"/>
      <c r="G20" s="24"/>
      <c r="H20" s="24"/>
      <c r="I20" s="27" t="str">
        <f aca="true">IF($B20="","",IF($H20&lt;&gt;"","返却済み",IF($G20="","貸出中",IF(TODAY()&gt;$G20,"延滞 "&amp;TEXT(TODAY()-$G20,"0")&amp;"日",IF($G20-TODAY()&lt;=1,"返却期日 まもなく","貸出中 あと"&amp;TEXT($G20-TODAY(),"0")&amp;"日")))))</f>
        <v/>
      </c>
      <c r="J20" s="28"/>
    </row>
    <row r="21" customFormat="false" ht="15" hidden="false" customHeight="false" outlineLevel="0" collapsed="false">
      <c r="A21" s="20" t="str">
        <f aca="false">IF($B21="","",COUNTA($B$7:$B21))</f>
        <v/>
      </c>
      <c r="B21" s="21"/>
      <c r="C21" s="38" t="str">
        <f aca="false">IFERROR(VLOOKUP($B21,機器台帳!$B$7:$Q$86,2,0),"")</f>
        <v/>
      </c>
      <c r="D21" s="21"/>
      <c r="E21" s="21"/>
      <c r="F21" s="24"/>
      <c r="G21" s="24"/>
      <c r="H21" s="24"/>
      <c r="I21" s="27" t="str">
        <f aca="true">IF($B21="","",IF($H21&lt;&gt;"","返却済み",IF($G21="","貸出中",IF(TODAY()&gt;$G21,"延滞 "&amp;TEXT(TODAY()-$G21,"0")&amp;"日",IF($G21-TODAY()&lt;=1,"返却期日 まもなく","貸出中 あと"&amp;TEXT($G21-TODAY(),"0")&amp;"日")))))</f>
        <v/>
      </c>
      <c r="J21" s="28"/>
    </row>
    <row r="22" customFormat="false" ht="15" hidden="false" customHeight="false" outlineLevel="0" collapsed="false">
      <c r="A22" s="20" t="str">
        <f aca="false">IF($B22="","",COUNTA($B$7:$B22))</f>
        <v/>
      </c>
      <c r="B22" s="21"/>
      <c r="C22" s="38" t="str">
        <f aca="false">IFERROR(VLOOKUP($B22,機器台帳!$B$7:$Q$86,2,0),"")</f>
        <v/>
      </c>
      <c r="D22" s="21"/>
      <c r="E22" s="21"/>
      <c r="F22" s="24"/>
      <c r="G22" s="24"/>
      <c r="H22" s="24"/>
      <c r="I22" s="27" t="str">
        <f aca="true">IF($B22="","",IF($H22&lt;&gt;"","返却済み",IF($G22="","貸出中",IF(TODAY()&gt;$G22,"延滞 "&amp;TEXT(TODAY()-$G22,"0")&amp;"日",IF($G22-TODAY()&lt;=1,"返却期日 まもなく","貸出中 あと"&amp;TEXT($G22-TODAY(),"0")&amp;"日")))))</f>
        <v/>
      </c>
      <c r="J22" s="28"/>
    </row>
    <row r="23" customFormat="false" ht="15" hidden="false" customHeight="false" outlineLevel="0" collapsed="false">
      <c r="A23" s="20" t="str">
        <f aca="false">IF($B23="","",COUNTA($B$7:$B23))</f>
        <v/>
      </c>
      <c r="B23" s="21"/>
      <c r="C23" s="38" t="str">
        <f aca="false">IFERROR(VLOOKUP($B23,機器台帳!$B$7:$Q$86,2,0),"")</f>
        <v/>
      </c>
      <c r="D23" s="21"/>
      <c r="E23" s="21"/>
      <c r="F23" s="24"/>
      <c r="G23" s="24"/>
      <c r="H23" s="24"/>
      <c r="I23" s="27" t="str">
        <f aca="true">IF($B23="","",IF($H23&lt;&gt;"","返却済み",IF($G23="","貸出中",IF(TODAY()&gt;$G23,"延滞 "&amp;TEXT(TODAY()-$G23,"0")&amp;"日",IF($G23-TODAY()&lt;=1,"返却期日 まもなく","貸出中 あと"&amp;TEXT($G23-TODAY(),"0")&amp;"日")))))</f>
        <v/>
      </c>
      <c r="J23" s="28"/>
    </row>
    <row r="24" customFormat="false" ht="15" hidden="false" customHeight="false" outlineLevel="0" collapsed="false">
      <c r="A24" s="20" t="str">
        <f aca="false">IF($B24="","",COUNTA($B$7:$B24))</f>
        <v/>
      </c>
      <c r="B24" s="21"/>
      <c r="C24" s="38" t="str">
        <f aca="false">IFERROR(VLOOKUP($B24,機器台帳!$B$7:$Q$86,2,0),"")</f>
        <v/>
      </c>
      <c r="D24" s="21"/>
      <c r="E24" s="21"/>
      <c r="F24" s="24"/>
      <c r="G24" s="24"/>
      <c r="H24" s="24"/>
      <c r="I24" s="27" t="str">
        <f aca="true">IF($B24="","",IF($H24&lt;&gt;"","返却済み",IF($G24="","貸出中",IF(TODAY()&gt;$G24,"延滞 "&amp;TEXT(TODAY()-$G24,"0")&amp;"日",IF($G24-TODAY()&lt;=1,"返却期日 まもなく","貸出中 あと"&amp;TEXT($G24-TODAY(),"0")&amp;"日")))))</f>
        <v/>
      </c>
      <c r="J24" s="28"/>
    </row>
    <row r="25" customFormat="false" ht="15" hidden="false" customHeight="false" outlineLevel="0" collapsed="false">
      <c r="A25" s="20" t="str">
        <f aca="false">IF($B25="","",COUNTA($B$7:$B25))</f>
        <v/>
      </c>
      <c r="B25" s="21"/>
      <c r="C25" s="38" t="str">
        <f aca="false">IFERROR(VLOOKUP($B25,機器台帳!$B$7:$Q$86,2,0),"")</f>
        <v/>
      </c>
      <c r="D25" s="21"/>
      <c r="E25" s="21"/>
      <c r="F25" s="24"/>
      <c r="G25" s="24"/>
      <c r="H25" s="24"/>
      <c r="I25" s="27" t="str">
        <f aca="true">IF($B25="","",IF($H25&lt;&gt;"","返却済み",IF($G25="","貸出中",IF(TODAY()&gt;$G25,"延滞 "&amp;TEXT(TODAY()-$G25,"0")&amp;"日",IF($G25-TODAY()&lt;=1,"返却期日 まもなく","貸出中 あと"&amp;TEXT($G25-TODAY(),"0")&amp;"日")))))</f>
        <v/>
      </c>
      <c r="J25" s="28"/>
    </row>
    <row r="26" customFormat="false" ht="15" hidden="false" customHeight="false" outlineLevel="0" collapsed="false">
      <c r="A26" s="20" t="str">
        <f aca="false">IF($B26="","",COUNTA($B$7:$B26))</f>
        <v/>
      </c>
      <c r="B26" s="21"/>
      <c r="C26" s="38" t="str">
        <f aca="false">IFERROR(VLOOKUP($B26,機器台帳!$B$7:$Q$86,2,0),"")</f>
        <v/>
      </c>
      <c r="D26" s="21"/>
      <c r="E26" s="21"/>
      <c r="F26" s="24"/>
      <c r="G26" s="24"/>
      <c r="H26" s="24"/>
      <c r="I26" s="27" t="str">
        <f aca="true">IF($B26="","",IF($H26&lt;&gt;"","返却済み",IF($G26="","貸出中",IF(TODAY()&gt;$G26,"延滞 "&amp;TEXT(TODAY()-$G26,"0")&amp;"日",IF($G26-TODAY()&lt;=1,"返却期日 まもなく","貸出中 あと"&amp;TEXT($G26-TODAY(),"0")&amp;"日")))))</f>
        <v/>
      </c>
      <c r="J26" s="28"/>
    </row>
    <row r="27" customFormat="false" ht="15" hidden="false" customHeight="false" outlineLevel="0" collapsed="false">
      <c r="A27" s="20" t="str">
        <f aca="false">IF($B27="","",COUNTA($B$7:$B27))</f>
        <v/>
      </c>
      <c r="B27" s="21"/>
      <c r="C27" s="38" t="str">
        <f aca="false">IFERROR(VLOOKUP($B27,機器台帳!$B$7:$Q$86,2,0),"")</f>
        <v/>
      </c>
      <c r="D27" s="21"/>
      <c r="E27" s="21"/>
      <c r="F27" s="24"/>
      <c r="G27" s="24"/>
      <c r="H27" s="24"/>
      <c r="I27" s="27" t="str">
        <f aca="true">IF($B27="","",IF($H27&lt;&gt;"","返却済み",IF($G27="","貸出中",IF(TODAY()&gt;$G27,"延滞 "&amp;TEXT(TODAY()-$G27,"0")&amp;"日",IF($G27-TODAY()&lt;=1,"返却期日 まもなく","貸出中 あと"&amp;TEXT($G27-TODAY(),"0")&amp;"日")))))</f>
        <v/>
      </c>
      <c r="J27" s="28"/>
    </row>
    <row r="28" customFormat="false" ht="15" hidden="false" customHeight="false" outlineLevel="0" collapsed="false">
      <c r="A28" s="20" t="str">
        <f aca="false">IF($B28="","",COUNTA($B$7:$B28))</f>
        <v/>
      </c>
      <c r="B28" s="21"/>
      <c r="C28" s="38" t="str">
        <f aca="false">IFERROR(VLOOKUP($B28,機器台帳!$B$7:$Q$86,2,0),"")</f>
        <v/>
      </c>
      <c r="D28" s="21"/>
      <c r="E28" s="21"/>
      <c r="F28" s="24"/>
      <c r="G28" s="24"/>
      <c r="H28" s="24"/>
      <c r="I28" s="27" t="str">
        <f aca="true">IF($B28="","",IF($H28&lt;&gt;"","返却済み",IF($G28="","貸出中",IF(TODAY()&gt;$G28,"延滞 "&amp;TEXT(TODAY()-$G28,"0")&amp;"日",IF($G28-TODAY()&lt;=1,"返却期日 まもなく","貸出中 あと"&amp;TEXT($G28-TODAY(),"0")&amp;"日")))))</f>
        <v/>
      </c>
      <c r="J28" s="28"/>
    </row>
    <row r="29" customFormat="false" ht="15" hidden="false" customHeight="false" outlineLevel="0" collapsed="false">
      <c r="A29" s="20" t="str">
        <f aca="false">IF($B29="","",COUNTA($B$7:$B29))</f>
        <v/>
      </c>
      <c r="B29" s="21"/>
      <c r="C29" s="38" t="str">
        <f aca="false">IFERROR(VLOOKUP($B29,機器台帳!$B$7:$Q$86,2,0),"")</f>
        <v/>
      </c>
      <c r="D29" s="21"/>
      <c r="E29" s="21"/>
      <c r="F29" s="24"/>
      <c r="G29" s="24"/>
      <c r="H29" s="24"/>
      <c r="I29" s="27" t="str">
        <f aca="true">IF($B29="","",IF($H29&lt;&gt;"","返却済み",IF($G29="","貸出中",IF(TODAY()&gt;$G29,"延滞 "&amp;TEXT(TODAY()-$G29,"0")&amp;"日",IF($G29-TODAY()&lt;=1,"返却期日 まもなく","貸出中 あと"&amp;TEXT($G29-TODAY(),"0")&amp;"日")))))</f>
        <v/>
      </c>
      <c r="J29" s="28"/>
    </row>
    <row r="30" customFormat="false" ht="15" hidden="false" customHeight="false" outlineLevel="0" collapsed="false">
      <c r="A30" s="20" t="str">
        <f aca="false">IF($B30="","",COUNTA($B$7:$B30))</f>
        <v/>
      </c>
      <c r="B30" s="21"/>
      <c r="C30" s="38" t="str">
        <f aca="false">IFERROR(VLOOKUP($B30,機器台帳!$B$7:$Q$86,2,0),"")</f>
        <v/>
      </c>
      <c r="D30" s="21"/>
      <c r="E30" s="21"/>
      <c r="F30" s="24"/>
      <c r="G30" s="24"/>
      <c r="H30" s="24"/>
      <c r="I30" s="27" t="str">
        <f aca="true">IF($B30="","",IF($H30&lt;&gt;"","返却済み",IF($G30="","貸出中",IF(TODAY()&gt;$G30,"延滞 "&amp;TEXT(TODAY()-$G30,"0")&amp;"日",IF($G30-TODAY()&lt;=1,"返却期日 まもなく","貸出中 あと"&amp;TEXT($G30-TODAY(),"0")&amp;"日")))))</f>
        <v/>
      </c>
      <c r="J30" s="28"/>
    </row>
    <row r="31" customFormat="false" ht="15" hidden="false" customHeight="false" outlineLevel="0" collapsed="false">
      <c r="A31" s="20" t="str">
        <f aca="false">IF($B31="","",COUNTA($B$7:$B31))</f>
        <v/>
      </c>
      <c r="B31" s="21"/>
      <c r="C31" s="38" t="str">
        <f aca="false">IFERROR(VLOOKUP($B31,機器台帳!$B$7:$Q$86,2,0),"")</f>
        <v/>
      </c>
      <c r="D31" s="21"/>
      <c r="E31" s="21"/>
      <c r="F31" s="24"/>
      <c r="G31" s="24"/>
      <c r="H31" s="24"/>
      <c r="I31" s="27" t="str">
        <f aca="true">IF($B31="","",IF($H31&lt;&gt;"","返却済み",IF($G31="","貸出中",IF(TODAY()&gt;$G31,"延滞 "&amp;TEXT(TODAY()-$G31,"0")&amp;"日",IF($G31-TODAY()&lt;=1,"返却期日 まもなく","貸出中 あと"&amp;TEXT($G31-TODAY(),"0")&amp;"日")))))</f>
        <v/>
      </c>
      <c r="J31" s="28"/>
    </row>
    <row r="32" customFormat="false" ht="15" hidden="false" customHeight="false" outlineLevel="0" collapsed="false">
      <c r="A32" s="20" t="str">
        <f aca="false">IF($B32="","",COUNTA($B$7:$B32))</f>
        <v/>
      </c>
      <c r="B32" s="21"/>
      <c r="C32" s="38" t="str">
        <f aca="false">IFERROR(VLOOKUP($B32,機器台帳!$B$7:$Q$86,2,0),"")</f>
        <v/>
      </c>
      <c r="D32" s="21"/>
      <c r="E32" s="21"/>
      <c r="F32" s="24"/>
      <c r="G32" s="24"/>
      <c r="H32" s="24"/>
      <c r="I32" s="27" t="str">
        <f aca="true">IF($B32="","",IF($H32&lt;&gt;"","返却済み",IF($G32="","貸出中",IF(TODAY()&gt;$G32,"延滞 "&amp;TEXT(TODAY()-$G32,"0")&amp;"日",IF($G32-TODAY()&lt;=1,"返却期日 まもなく","貸出中 あと"&amp;TEXT($G32-TODAY(),"0")&amp;"日")))))</f>
        <v/>
      </c>
      <c r="J32" s="28"/>
    </row>
    <row r="33" customFormat="false" ht="15" hidden="false" customHeight="false" outlineLevel="0" collapsed="false">
      <c r="A33" s="20" t="str">
        <f aca="false">IF($B33="","",COUNTA($B$7:$B33))</f>
        <v/>
      </c>
      <c r="B33" s="21"/>
      <c r="C33" s="38" t="str">
        <f aca="false">IFERROR(VLOOKUP($B33,機器台帳!$B$7:$Q$86,2,0),"")</f>
        <v/>
      </c>
      <c r="D33" s="21"/>
      <c r="E33" s="21"/>
      <c r="F33" s="24"/>
      <c r="G33" s="24"/>
      <c r="H33" s="24"/>
      <c r="I33" s="27" t="str">
        <f aca="true">IF($B33="","",IF($H33&lt;&gt;"","返却済み",IF($G33="","貸出中",IF(TODAY()&gt;$G33,"延滞 "&amp;TEXT(TODAY()-$G33,"0")&amp;"日",IF($G33-TODAY()&lt;=1,"返却期日 まもなく","貸出中 あと"&amp;TEXT($G33-TODAY(),"0")&amp;"日")))))</f>
        <v/>
      </c>
      <c r="J33" s="28"/>
    </row>
    <row r="34" customFormat="false" ht="15" hidden="false" customHeight="false" outlineLevel="0" collapsed="false">
      <c r="A34" s="20" t="str">
        <f aca="false">IF($B34="","",COUNTA($B$7:$B34))</f>
        <v/>
      </c>
      <c r="B34" s="21"/>
      <c r="C34" s="38" t="str">
        <f aca="false">IFERROR(VLOOKUP($B34,機器台帳!$B$7:$Q$86,2,0),"")</f>
        <v/>
      </c>
      <c r="D34" s="21"/>
      <c r="E34" s="21"/>
      <c r="F34" s="24"/>
      <c r="G34" s="24"/>
      <c r="H34" s="24"/>
      <c r="I34" s="27" t="str">
        <f aca="true">IF($B34="","",IF($H34&lt;&gt;"","返却済み",IF($G34="","貸出中",IF(TODAY()&gt;$G34,"延滞 "&amp;TEXT(TODAY()-$G34,"0")&amp;"日",IF($G34-TODAY()&lt;=1,"返却期日 まもなく","貸出中 あと"&amp;TEXT($G34-TODAY(),"0")&amp;"日")))))</f>
        <v/>
      </c>
      <c r="J34" s="28"/>
    </row>
    <row r="35" customFormat="false" ht="15" hidden="false" customHeight="false" outlineLevel="0" collapsed="false">
      <c r="A35" s="20" t="str">
        <f aca="false">IF($B35="","",COUNTA($B$7:$B35))</f>
        <v/>
      </c>
      <c r="B35" s="21"/>
      <c r="C35" s="38" t="str">
        <f aca="false">IFERROR(VLOOKUP($B35,機器台帳!$B$7:$Q$86,2,0),"")</f>
        <v/>
      </c>
      <c r="D35" s="21"/>
      <c r="E35" s="21"/>
      <c r="F35" s="24"/>
      <c r="G35" s="24"/>
      <c r="H35" s="24"/>
      <c r="I35" s="27" t="str">
        <f aca="true">IF($B35="","",IF($H35&lt;&gt;"","返却済み",IF($G35="","貸出中",IF(TODAY()&gt;$G35,"延滞 "&amp;TEXT(TODAY()-$G35,"0")&amp;"日",IF($G35-TODAY()&lt;=1,"返却期日 まもなく","貸出中 あと"&amp;TEXT($G35-TODAY(),"0")&amp;"日")))))</f>
        <v/>
      </c>
      <c r="J35" s="28"/>
    </row>
    <row r="36" customFormat="false" ht="15" hidden="false" customHeight="false" outlineLevel="0" collapsed="false">
      <c r="A36" s="20" t="str">
        <f aca="false">IF($B36="","",COUNTA($B$7:$B36))</f>
        <v/>
      </c>
      <c r="B36" s="21"/>
      <c r="C36" s="38" t="str">
        <f aca="false">IFERROR(VLOOKUP($B36,機器台帳!$B$7:$Q$86,2,0),"")</f>
        <v/>
      </c>
      <c r="D36" s="21"/>
      <c r="E36" s="21"/>
      <c r="F36" s="24"/>
      <c r="G36" s="24"/>
      <c r="H36" s="24"/>
      <c r="I36" s="27" t="str">
        <f aca="true">IF($B36="","",IF($H36&lt;&gt;"","返却済み",IF($G36="","貸出中",IF(TODAY()&gt;$G36,"延滞 "&amp;TEXT(TODAY()-$G36,"0")&amp;"日",IF($G36-TODAY()&lt;=1,"返却期日 まもなく","貸出中 あと"&amp;TEXT($G36-TODAY(),"0")&amp;"日")))))</f>
        <v/>
      </c>
      <c r="J36" s="28"/>
    </row>
    <row r="37" customFormat="false" ht="15" hidden="false" customHeight="false" outlineLevel="0" collapsed="false">
      <c r="A37" s="20" t="str">
        <f aca="false">IF($B37="","",COUNTA($B$7:$B37))</f>
        <v/>
      </c>
      <c r="B37" s="21"/>
      <c r="C37" s="38" t="str">
        <f aca="false">IFERROR(VLOOKUP($B37,機器台帳!$B$7:$Q$86,2,0),"")</f>
        <v/>
      </c>
      <c r="D37" s="21"/>
      <c r="E37" s="21"/>
      <c r="F37" s="24"/>
      <c r="G37" s="24"/>
      <c r="H37" s="24"/>
      <c r="I37" s="27" t="str">
        <f aca="true">IF($B37="","",IF($H37&lt;&gt;"","返却済み",IF($G37="","貸出中",IF(TODAY()&gt;$G37,"延滞 "&amp;TEXT(TODAY()-$G37,"0")&amp;"日",IF($G37-TODAY()&lt;=1,"返却期日 まもなく","貸出中 あと"&amp;TEXT($G37-TODAY(),"0")&amp;"日")))))</f>
        <v/>
      </c>
      <c r="J37" s="28"/>
    </row>
    <row r="38" customFormat="false" ht="15" hidden="false" customHeight="false" outlineLevel="0" collapsed="false">
      <c r="A38" s="20" t="str">
        <f aca="false">IF($B38="","",COUNTA($B$7:$B38))</f>
        <v/>
      </c>
      <c r="B38" s="21"/>
      <c r="C38" s="38" t="str">
        <f aca="false">IFERROR(VLOOKUP($B38,機器台帳!$B$7:$Q$86,2,0),"")</f>
        <v/>
      </c>
      <c r="D38" s="21"/>
      <c r="E38" s="21"/>
      <c r="F38" s="24"/>
      <c r="G38" s="24"/>
      <c r="H38" s="24"/>
      <c r="I38" s="27" t="str">
        <f aca="true">IF($B38="","",IF($H38&lt;&gt;"","返却済み",IF($G38="","貸出中",IF(TODAY()&gt;$G38,"延滞 "&amp;TEXT(TODAY()-$G38,"0")&amp;"日",IF($G38-TODAY()&lt;=1,"返却期日 まもなく","貸出中 あと"&amp;TEXT($G38-TODAY(),"0")&amp;"日")))))</f>
        <v/>
      </c>
      <c r="J38" s="28"/>
    </row>
    <row r="39" customFormat="false" ht="15" hidden="false" customHeight="false" outlineLevel="0" collapsed="false">
      <c r="A39" s="20" t="str">
        <f aca="false">IF($B39="","",COUNTA($B$7:$B39))</f>
        <v/>
      </c>
      <c r="B39" s="21"/>
      <c r="C39" s="38" t="str">
        <f aca="false">IFERROR(VLOOKUP($B39,機器台帳!$B$7:$Q$86,2,0),"")</f>
        <v/>
      </c>
      <c r="D39" s="21"/>
      <c r="E39" s="21"/>
      <c r="F39" s="24"/>
      <c r="G39" s="24"/>
      <c r="H39" s="24"/>
      <c r="I39" s="27" t="str">
        <f aca="true">IF($B39="","",IF($H39&lt;&gt;"","返却済み",IF($G39="","貸出中",IF(TODAY()&gt;$G39,"延滞 "&amp;TEXT(TODAY()-$G39,"0")&amp;"日",IF($G39-TODAY()&lt;=1,"返却期日 まもなく","貸出中 あと"&amp;TEXT($G39-TODAY(),"0")&amp;"日")))))</f>
        <v/>
      </c>
      <c r="J39" s="28"/>
    </row>
    <row r="40" customFormat="false" ht="15" hidden="false" customHeight="false" outlineLevel="0" collapsed="false">
      <c r="A40" s="20" t="str">
        <f aca="false">IF($B40="","",COUNTA($B$7:$B40))</f>
        <v/>
      </c>
      <c r="B40" s="21"/>
      <c r="C40" s="38" t="str">
        <f aca="false">IFERROR(VLOOKUP($B40,機器台帳!$B$7:$Q$86,2,0),"")</f>
        <v/>
      </c>
      <c r="D40" s="21"/>
      <c r="E40" s="21"/>
      <c r="F40" s="24"/>
      <c r="G40" s="24"/>
      <c r="H40" s="24"/>
      <c r="I40" s="27" t="str">
        <f aca="true">IF($B40="","",IF($H40&lt;&gt;"","返却済み",IF($G40="","貸出中",IF(TODAY()&gt;$G40,"延滞 "&amp;TEXT(TODAY()-$G40,"0")&amp;"日",IF($G40-TODAY()&lt;=1,"返却期日 まもなく","貸出中 あと"&amp;TEXT($G40-TODAY(),"0")&amp;"日")))))</f>
        <v/>
      </c>
      <c r="J40" s="28"/>
    </row>
    <row r="41" customFormat="false" ht="15" hidden="false" customHeight="false" outlineLevel="0" collapsed="false">
      <c r="A41" s="20" t="str">
        <f aca="false">IF($B41="","",COUNTA($B$7:$B41))</f>
        <v/>
      </c>
      <c r="B41" s="21"/>
      <c r="C41" s="38" t="str">
        <f aca="false">IFERROR(VLOOKUP($B41,機器台帳!$B$7:$Q$86,2,0),"")</f>
        <v/>
      </c>
      <c r="D41" s="21"/>
      <c r="E41" s="21"/>
      <c r="F41" s="24"/>
      <c r="G41" s="24"/>
      <c r="H41" s="24"/>
      <c r="I41" s="27" t="str">
        <f aca="true">IF($B41="","",IF($H41&lt;&gt;"","返却済み",IF($G41="","貸出中",IF(TODAY()&gt;$G41,"延滞 "&amp;TEXT(TODAY()-$G41,"0")&amp;"日",IF($G41-TODAY()&lt;=1,"返却期日 まもなく","貸出中 あと"&amp;TEXT($G41-TODAY(),"0")&amp;"日")))))</f>
        <v/>
      </c>
      <c r="J41" s="28"/>
    </row>
    <row r="42" customFormat="false" ht="15" hidden="false" customHeight="false" outlineLevel="0" collapsed="false">
      <c r="A42" s="20" t="str">
        <f aca="false">IF($B42="","",COUNTA($B$7:$B42))</f>
        <v/>
      </c>
      <c r="B42" s="21"/>
      <c r="C42" s="38" t="str">
        <f aca="false">IFERROR(VLOOKUP($B42,機器台帳!$B$7:$Q$86,2,0),"")</f>
        <v/>
      </c>
      <c r="D42" s="21"/>
      <c r="E42" s="21"/>
      <c r="F42" s="24"/>
      <c r="G42" s="24"/>
      <c r="H42" s="24"/>
      <c r="I42" s="27" t="str">
        <f aca="true">IF($B42="","",IF($H42&lt;&gt;"","返却済み",IF($G42="","貸出中",IF(TODAY()&gt;$G42,"延滞 "&amp;TEXT(TODAY()-$G42,"0")&amp;"日",IF($G42-TODAY()&lt;=1,"返却期日 まもなく","貸出中 あと"&amp;TEXT($G42-TODAY(),"0")&amp;"日")))))</f>
        <v/>
      </c>
      <c r="J42" s="28"/>
    </row>
    <row r="43" customFormat="false" ht="15" hidden="false" customHeight="false" outlineLevel="0" collapsed="false">
      <c r="A43" s="20" t="str">
        <f aca="false">IF($B43="","",COUNTA($B$7:$B43))</f>
        <v/>
      </c>
      <c r="B43" s="21"/>
      <c r="C43" s="38" t="str">
        <f aca="false">IFERROR(VLOOKUP($B43,機器台帳!$B$7:$Q$86,2,0),"")</f>
        <v/>
      </c>
      <c r="D43" s="21"/>
      <c r="E43" s="21"/>
      <c r="F43" s="24"/>
      <c r="G43" s="24"/>
      <c r="H43" s="24"/>
      <c r="I43" s="27" t="str">
        <f aca="true">IF($B43="","",IF($H43&lt;&gt;"","返却済み",IF($G43="","貸出中",IF(TODAY()&gt;$G43,"延滞 "&amp;TEXT(TODAY()-$G43,"0")&amp;"日",IF($G43-TODAY()&lt;=1,"返却期日 まもなく","貸出中 あと"&amp;TEXT($G43-TODAY(),"0")&amp;"日")))))</f>
        <v/>
      </c>
      <c r="J43" s="28"/>
    </row>
    <row r="44" customFormat="false" ht="15" hidden="false" customHeight="false" outlineLevel="0" collapsed="false">
      <c r="A44" s="20" t="str">
        <f aca="false">IF($B44="","",COUNTA($B$7:$B44))</f>
        <v/>
      </c>
      <c r="B44" s="21"/>
      <c r="C44" s="38" t="str">
        <f aca="false">IFERROR(VLOOKUP($B44,機器台帳!$B$7:$Q$86,2,0),"")</f>
        <v/>
      </c>
      <c r="D44" s="21"/>
      <c r="E44" s="21"/>
      <c r="F44" s="24"/>
      <c r="G44" s="24"/>
      <c r="H44" s="24"/>
      <c r="I44" s="27" t="str">
        <f aca="true">IF($B44="","",IF($H44&lt;&gt;"","返却済み",IF($G44="","貸出中",IF(TODAY()&gt;$G44,"延滞 "&amp;TEXT(TODAY()-$G44,"0")&amp;"日",IF($G44-TODAY()&lt;=1,"返却期日 まもなく","貸出中 あと"&amp;TEXT($G44-TODAY(),"0")&amp;"日")))))</f>
        <v/>
      </c>
      <c r="J44" s="28"/>
    </row>
    <row r="45" customFormat="false" ht="15" hidden="false" customHeight="false" outlineLevel="0" collapsed="false">
      <c r="A45" s="20" t="str">
        <f aca="false">IF($B45="","",COUNTA($B$7:$B45))</f>
        <v/>
      </c>
      <c r="B45" s="21"/>
      <c r="C45" s="38" t="str">
        <f aca="false">IFERROR(VLOOKUP($B45,機器台帳!$B$7:$Q$86,2,0),"")</f>
        <v/>
      </c>
      <c r="D45" s="21"/>
      <c r="E45" s="21"/>
      <c r="F45" s="24"/>
      <c r="G45" s="24"/>
      <c r="H45" s="24"/>
      <c r="I45" s="27" t="str">
        <f aca="true">IF($B45="","",IF($H45&lt;&gt;"","返却済み",IF($G45="","貸出中",IF(TODAY()&gt;$G45,"延滞 "&amp;TEXT(TODAY()-$G45,"0")&amp;"日",IF($G45-TODAY()&lt;=1,"返却期日 まもなく","貸出中 あと"&amp;TEXT($G45-TODAY(),"0")&amp;"日")))))</f>
        <v/>
      </c>
      <c r="J45" s="28"/>
    </row>
    <row r="46" customFormat="false" ht="15" hidden="false" customHeight="false" outlineLevel="0" collapsed="false">
      <c r="A46" s="20" t="str">
        <f aca="false">IF($B46="","",COUNTA($B$7:$B46))</f>
        <v/>
      </c>
      <c r="B46" s="21"/>
      <c r="C46" s="38" t="str">
        <f aca="false">IFERROR(VLOOKUP($B46,機器台帳!$B$7:$Q$86,2,0),"")</f>
        <v/>
      </c>
      <c r="D46" s="21"/>
      <c r="E46" s="21"/>
      <c r="F46" s="24"/>
      <c r="G46" s="24"/>
      <c r="H46" s="24"/>
      <c r="I46" s="27" t="str">
        <f aca="true">IF($B46="","",IF($H46&lt;&gt;"","返却済み",IF($G46="","貸出中",IF(TODAY()&gt;$G46,"延滞 "&amp;TEXT(TODAY()-$G46,"0")&amp;"日",IF($G46-TODAY()&lt;=1,"返却期日 まもなく","貸出中 あと"&amp;TEXT($G46-TODAY(),"0")&amp;"日")))))</f>
        <v/>
      </c>
      <c r="J46" s="28"/>
    </row>
    <row r="47" customFormat="false" ht="15" hidden="false" customHeight="false" outlineLevel="0" collapsed="false">
      <c r="A47" s="20" t="str">
        <f aca="false">IF($B47="","",COUNTA($B$7:$B47))</f>
        <v/>
      </c>
      <c r="B47" s="21"/>
      <c r="C47" s="38" t="str">
        <f aca="false">IFERROR(VLOOKUP($B47,機器台帳!$B$7:$Q$86,2,0),"")</f>
        <v/>
      </c>
      <c r="D47" s="21"/>
      <c r="E47" s="21"/>
      <c r="F47" s="24"/>
      <c r="G47" s="24"/>
      <c r="H47" s="24"/>
      <c r="I47" s="27" t="str">
        <f aca="true">IF($B47="","",IF($H47&lt;&gt;"","返却済み",IF($G47="","貸出中",IF(TODAY()&gt;$G47,"延滞 "&amp;TEXT(TODAY()-$G47,"0")&amp;"日",IF($G47-TODAY()&lt;=1,"返却期日 まもなく","貸出中 あと"&amp;TEXT($G47-TODAY(),"0")&amp;"日")))))</f>
        <v/>
      </c>
      <c r="J47" s="28"/>
    </row>
    <row r="48" customFormat="false" ht="15" hidden="false" customHeight="false" outlineLevel="0" collapsed="false">
      <c r="A48" s="20" t="str">
        <f aca="false">IF($B48="","",COUNTA($B$7:$B48))</f>
        <v/>
      </c>
      <c r="B48" s="21"/>
      <c r="C48" s="38" t="str">
        <f aca="false">IFERROR(VLOOKUP($B48,機器台帳!$B$7:$Q$86,2,0),"")</f>
        <v/>
      </c>
      <c r="D48" s="21"/>
      <c r="E48" s="21"/>
      <c r="F48" s="24"/>
      <c r="G48" s="24"/>
      <c r="H48" s="24"/>
      <c r="I48" s="27" t="str">
        <f aca="true">IF($B48="","",IF($H48&lt;&gt;"","返却済み",IF($G48="","貸出中",IF(TODAY()&gt;$G48,"延滞 "&amp;TEXT(TODAY()-$G48,"0")&amp;"日",IF($G48-TODAY()&lt;=1,"返却期日 まもなく","貸出中 あと"&amp;TEXT($G48-TODAY(),"0")&amp;"日")))))</f>
        <v/>
      </c>
      <c r="J48" s="28"/>
    </row>
    <row r="49" customFormat="false" ht="15" hidden="false" customHeight="false" outlineLevel="0" collapsed="false">
      <c r="A49" s="20" t="str">
        <f aca="false">IF($B49="","",COUNTA($B$7:$B49))</f>
        <v/>
      </c>
      <c r="B49" s="21"/>
      <c r="C49" s="38" t="str">
        <f aca="false">IFERROR(VLOOKUP($B49,機器台帳!$B$7:$Q$86,2,0),"")</f>
        <v/>
      </c>
      <c r="D49" s="21"/>
      <c r="E49" s="21"/>
      <c r="F49" s="24"/>
      <c r="G49" s="24"/>
      <c r="H49" s="24"/>
      <c r="I49" s="27" t="str">
        <f aca="true">IF($B49="","",IF($H49&lt;&gt;"","返却済み",IF($G49="","貸出中",IF(TODAY()&gt;$G49,"延滞 "&amp;TEXT(TODAY()-$G49,"0")&amp;"日",IF($G49-TODAY()&lt;=1,"返却期日 まもなく","貸出中 あと"&amp;TEXT($G49-TODAY(),"0")&amp;"日")))))</f>
        <v/>
      </c>
      <c r="J49" s="28"/>
    </row>
    <row r="50" customFormat="false" ht="15" hidden="false" customHeight="false" outlineLevel="0" collapsed="false">
      <c r="A50" s="20" t="str">
        <f aca="false">IF($B50="","",COUNTA($B$7:$B50))</f>
        <v/>
      </c>
      <c r="B50" s="21"/>
      <c r="C50" s="38" t="str">
        <f aca="false">IFERROR(VLOOKUP($B50,機器台帳!$B$7:$Q$86,2,0),"")</f>
        <v/>
      </c>
      <c r="D50" s="21"/>
      <c r="E50" s="21"/>
      <c r="F50" s="24"/>
      <c r="G50" s="24"/>
      <c r="H50" s="24"/>
      <c r="I50" s="27" t="str">
        <f aca="true">IF($B50="","",IF($H50&lt;&gt;"","返却済み",IF($G50="","貸出中",IF(TODAY()&gt;$G50,"延滞 "&amp;TEXT(TODAY()-$G50,"0")&amp;"日",IF($G50-TODAY()&lt;=1,"返却期日 まもなく","貸出中 あと"&amp;TEXT($G50-TODAY(),"0")&amp;"日")))))</f>
        <v/>
      </c>
      <c r="J50" s="28"/>
    </row>
    <row r="51" customFormat="false" ht="15" hidden="false" customHeight="false" outlineLevel="0" collapsed="false">
      <c r="A51" s="20" t="str">
        <f aca="false">IF($B51="","",COUNTA($B$7:$B51))</f>
        <v/>
      </c>
      <c r="B51" s="21"/>
      <c r="C51" s="38" t="str">
        <f aca="false">IFERROR(VLOOKUP($B51,機器台帳!$B$7:$Q$86,2,0),"")</f>
        <v/>
      </c>
      <c r="D51" s="21"/>
      <c r="E51" s="21"/>
      <c r="F51" s="24"/>
      <c r="G51" s="24"/>
      <c r="H51" s="24"/>
      <c r="I51" s="27" t="str">
        <f aca="true">IF($B51="","",IF($H51&lt;&gt;"","返却済み",IF($G51="","貸出中",IF(TODAY()&gt;$G51,"延滞 "&amp;TEXT(TODAY()-$G51,"0")&amp;"日",IF($G51-TODAY()&lt;=1,"返却期日 まもなく","貸出中 あと"&amp;TEXT($G51-TODAY(),"0")&amp;"日")))))</f>
        <v/>
      </c>
      <c r="J51" s="28"/>
    </row>
    <row r="52" customFormat="false" ht="15" hidden="false" customHeight="false" outlineLevel="0" collapsed="false">
      <c r="A52" s="20" t="str">
        <f aca="false">IF($B52="","",COUNTA($B$7:$B52))</f>
        <v/>
      </c>
      <c r="B52" s="21"/>
      <c r="C52" s="38" t="str">
        <f aca="false">IFERROR(VLOOKUP($B52,機器台帳!$B$7:$Q$86,2,0),"")</f>
        <v/>
      </c>
      <c r="D52" s="21"/>
      <c r="E52" s="21"/>
      <c r="F52" s="24"/>
      <c r="G52" s="24"/>
      <c r="H52" s="24"/>
      <c r="I52" s="27" t="str">
        <f aca="true">IF($B52="","",IF($H52&lt;&gt;"","返却済み",IF($G52="","貸出中",IF(TODAY()&gt;$G52,"延滞 "&amp;TEXT(TODAY()-$G52,"0")&amp;"日",IF($G52-TODAY()&lt;=1,"返却期日 まもなく","貸出中 あと"&amp;TEXT($G52-TODAY(),"0")&amp;"日")))))</f>
        <v/>
      </c>
      <c r="J52" s="28"/>
    </row>
    <row r="53" customFormat="false" ht="15" hidden="false" customHeight="false" outlineLevel="0" collapsed="false">
      <c r="A53" s="20" t="str">
        <f aca="false">IF($B53="","",COUNTA($B$7:$B53))</f>
        <v/>
      </c>
      <c r="B53" s="21"/>
      <c r="C53" s="38" t="str">
        <f aca="false">IFERROR(VLOOKUP($B53,機器台帳!$B$7:$Q$86,2,0),"")</f>
        <v/>
      </c>
      <c r="D53" s="21"/>
      <c r="E53" s="21"/>
      <c r="F53" s="24"/>
      <c r="G53" s="24"/>
      <c r="H53" s="24"/>
      <c r="I53" s="27" t="str">
        <f aca="true">IF($B53="","",IF($H53&lt;&gt;"","返却済み",IF($G53="","貸出中",IF(TODAY()&gt;$G53,"延滞 "&amp;TEXT(TODAY()-$G53,"0")&amp;"日",IF($G53-TODAY()&lt;=1,"返却期日 まもなく","貸出中 あと"&amp;TEXT($G53-TODAY(),"0")&amp;"日")))))</f>
        <v/>
      </c>
      <c r="J53" s="28"/>
    </row>
    <row r="54" customFormat="false" ht="15" hidden="false" customHeight="false" outlineLevel="0" collapsed="false">
      <c r="A54" s="20" t="str">
        <f aca="false">IF($B54="","",COUNTA($B$7:$B54))</f>
        <v/>
      </c>
      <c r="B54" s="21"/>
      <c r="C54" s="38" t="str">
        <f aca="false">IFERROR(VLOOKUP($B54,機器台帳!$B$7:$Q$86,2,0),"")</f>
        <v/>
      </c>
      <c r="D54" s="21"/>
      <c r="E54" s="21"/>
      <c r="F54" s="24"/>
      <c r="G54" s="24"/>
      <c r="H54" s="24"/>
      <c r="I54" s="27" t="str">
        <f aca="true">IF($B54="","",IF($H54&lt;&gt;"","返却済み",IF($G54="","貸出中",IF(TODAY()&gt;$G54,"延滞 "&amp;TEXT(TODAY()-$G54,"0")&amp;"日",IF($G54-TODAY()&lt;=1,"返却期日 まもなく","貸出中 あと"&amp;TEXT($G54-TODAY(),"0")&amp;"日")))))</f>
        <v/>
      </c>
      <c r="J54" s="28"/>
    </row>
    <row r="55" customFormat="false" ht="15" hidden="false" customHeight="false" outlineLevel="0" collapsed="false">
      <c r="A55" s="20" t="str">
        <f aca="false">IF($B55="","",COUNTA($B$7:$B55))</f>
        <v/>
      </c>
      <c r="B55" s="21"/>
      <c r="C55" s="38" t="str">
        <f aca="false">IFERROR(VLOOKUP($B55,機器台帳!$B$7:$Q$86,2,0),"")</f>
        <v/>
      </c>
      <c r="D55" s="21"/>
      <c r="E55" s="21"/>
      <c r="F55" s="24"/>
      <c r="G55" s="24"/>
      <c r="H55" s="24"/>
      <c r="I55" s="27" t="str">
        <f aca="true">IF($B55="","",IF($H55&lt;&gt;"","返却済み",IF($G55="","貸出中",IF(TODAY()&gt;$G55,"延滞 "&amp;TEXT(TODAY()-$G55,"0")&amp;"日",IF($G55-TODAY()&lt;=1,"返却期日 まもなく","貸出中 あと"&amp;TEXT($G55-TODAY(),"0")&amp;"日")))))</f>
        <v/>
      </c>
      <c r="J55" s="28"/>
    </row>
    <row r="56" customFormat="false" ht="15" hidden="false" customHeight="false" outlineLevel="0" collapsed="false">
      <c r="A56" s="20" t="str">
        <f aca="false">IF($B56="","",COUNTA($B$7:$B56))</f>
        <v/>
      </c>
      <c r="B56" s="21"/>
      <c r="C56" s="38" t="str">
        <f aca="false">IFERROR(VLOOKUP($B56,機器台帳!$B$7:$Q$86,2,0),"")</f>
        <v/>
      </c>
      <c r="D56" s="21"/>
      <c r="E56" s="21"/>
      <c r="F56" s="24"/>
      <c r="G56" s="24"/>
      <c r="H56" s="24"/>
      <c r="I56" s="27" t="str">
        <f aca="true">IF($B56="","",IF($H56&lt;&gt;"","返却済み",IF($G56="","貸出中",IF(TODAY()&gt;$G56,"延滞 "&amp;TEXT(TODAY()-$G56,"0")&amp;"日",IF($G56-TODAY()&lt;=1,"返却期日 まもなく","貸出中 あと"&amp;TEXT($G56-TODAY(),"0")&amp;"日")))))</f>
        <v/>
      </c>
      <c r="J56" s="28"/>
    </row>
    <row r="57" customFormat="false" ht="15" hidden="false" customHeight="false" outlineLevel="0" collapsed="false">
      <c r="A57" s="20" t="str">
        <f aca="false">IF($B57="","",COUNTA($B$7:$B57))</f>
        <v/>
      </c>
      <c r="B57" s="21"/>
      <c r="C57" s="38" t="str">
        <f aca="false">IFERROR(VLOOKUP($B57,機器台帳!$B$7:$Q$86,2,0),"")</f>
        <v/>
      </c>
      <c r="D57" s="21"/>
      <c r="E57" s="21"/>
      <c r="F57" s="24"/>
      <c r="G57" s="24"/>
      <c r="H57" s="24"/>
      <c r="I57" s="27" t="str">
        <f aca="true">IF($B57="","",IF($H57&lt;&gt;"","返却済み",IF($G57="","貸出中",IF(TODAY()&gt;$G57,"延滞 "&amp;TEXT(TODAY()-$G57,"0")&amp;"日",IF($G57-TODAY()&lt;=1,"返却期日 まもなく","貸出中 あと"&amp;TEXT($G57-TODAY(),"0")&amp;"日")))))</f>
        <v/>
      </c>
      <c r="J57" s="28"/>
    </row>
    <row r="58" customFormat="false" ht="15" hidden="false" customHeight="false" outlineLevel="0" collapsed="false">
      <c r="A58" s="20" t="str">
        <f aca="false">IF($B58="","",COUNTA($B$7:$B58))</f>
        <v/>
      </c>
      <c r="B58" s="21"/>
      <c r="C58" s="38" t="str">
        <f aca="false">IFERROR(VLOOKUP($B58,機器台帳!$B$7:$Q$86,2,0),"")</f>
        <v/>
      </c>
      <c r="D58" s="21"/>
      <c r="E58" s="21"/>
      <c r="F58" s="24"/>
      <c r="G58" s="24"/>
      <c r="H58" s="24"/>
      <c r="I58" s="27" t="str">
        <f aca="true">IF($B58="","",IF($H58&lt;&gt;"","返却済み",IF($G58="","貸出中",IF(TODAY()&gt;$G58,"延滞 "&amp;TEXT(TODAY()-$G58,"0")&amp;"日",IF($G58-TODAY()&lt;=1,"返却期日 まもなく","貸出中 あと"&amp;TEXT($G58-TODAY(),"0")&amp;"日")))))</f>
        <v/>
      </c>
      <c r="J58" s="28"/>
    </row>
    <row r="59" customFormat="false" ht="15" hidden="false" customHeight="false" outlineLevel="0" collapsed="false">
      <c r="A59" s="20" t="str">
        <f aca="false">IF($B59="","",COUNTA($B$7:$B59))</f>
        <v/>
      </c>
      <c r="B59" s="21"/>
      <c r="C59" s="38" t="str">
        <f aca="false">IFERROR(VLOOKUP($B59,機器台帳!$B$7:$Q$86,2,0),"")</f>
        <v/>
      </c>
      <c r="D59" s="21"/>
      <c r="E59" s="21"/>
      <c r="F59" s="24"/>
      <c r="G59" s="24"/>
      <c r="H59" s="24"/>
      <c r="I59" s="27" t="str">
        <f aca="true">IF($B59="","",IF($H59&lt;&gt;"","返却済み",IF($G59="","貸出中",IF(TODAY()&gt;$G59,"延滞 "&amp;TEXT(TODAY()-$G59,"0")&amp;"日",IF($G59-TODAY()&lt;=1,"返却期日 まもなく","貸出中 あと"&amp;TEXT($G59-TODAY(),"0")&amp;"日")))))</f>
        <v/>
      </c>
      <c r="J59" s="28"/>
    </row>
    <row r="60" customFormat="false" ht="15" hidden="false" customHeight="false" outlineLevel="0" collapsed="false">
      <c r="A60" s="20" t="str">
        <f aca="false">IF($B60="","",COUNTA($B$7:$B60))</f>
        <v/>
      </c>
      <c r="B60" s="21"/>
      <c r="C60" s="38" t="str">
        <f aca="false">IFERROR(VLOOKUP($B60,機器台帳!$B$7:$Q$86,2,0),"")</f>
        <v/>
      </c>
      <c r="D60" s="21"/>
      <c r="E60" s="21"/>
      <c r="F60" s="24"/>
      <c r="G60" s="24"/>
      <c r="H60" s="24"/>
      <c r="I60" s="27" t="str">
        <f aca="true">IF($B60="","",IF($H60&lt;&gt;"","返却済み",IF($G60="","貸出中",IF(TODAY()&gt;$G60,"延滞 "&amp;TEXT(TODAY()-$G60,"0")&amp;"日",IF($G60-TODAY()&lt;=1,"返却期日 まもなく","貸出中 あと"&amp;TEXT($G60-TODAY(),"0")&amp;"日")))))</f>
        <v/>
      </c>
      <c r="J60" s="28"/>
    </row>
    <row r="61" customFormat="false" ht="15" hidden="false" customHeight="false" outlineLevel="0" collapsed="false">
      <c r="A61" s="20" t="str">
        <f aca="false">IF($B61="","",COUNTA($B$7:$B61))</f>
        <v/>
      </c>
      <c r="B61" s="21"/>
      <c r="C61" s="38" t="str">
        <f aca="false">IFERROR(VLOOKUP($B61,機器台帳!$B$7:$Q$86,2,0),"")</f>
        <v/>
      </c>
      <c r="D61" s="21"/>
      <c r="E61" s="21"/>
      <c r="F61" s="24"/>
      <c r="G61" s="24"/>
      <c r="H61" s="24"/>
      <c r="I61" s="27" t="str">
        <f aca="true">IF($B61="","",IF($H61&lt;&gt;"","返却済み",IF($G61="","貸出中",IF(TODAY()&gt;$G61,"延滞 "&amp;TEXT(TODAY()-$G61,"0")&amp;"日",IF($G61-TODAY()&lt;=1,"返却期日 まもなく","貸出中 あと"&amp;TEXT($G61-TODAY(),"0")&amp;"日")))))</f>
        <v/>
      </c>
      <c r="J61" s="28"/>
    </row>
    <row r="62" customFormat="false" ht="15" hidden="false" customHeight="false" outlineLevel="0" collapsed="false">
      <c r="A62" s="20" t="str">
        <f aca="false">IF($B62="","",COUNTA($B$7:$B62))</f>
        <v/>
      </c>
      <c r="B62" s="21"/>
      <c r="C62" s="38" t="str">
        <f aca="false">IFERROR(VLOOKUP($B62,機器台帳!$B$7:$Q$86,2,0),"")</f>
        <v/>
      </c>
      <c r="D62" s="21"/>
      <c r="E62" s="21"/>
      <c r="F62" s="24"/>
      <c r="G62" s="24"/>
      <c r="H62" s="24"/>
      <c r="I62" s="27" t="str">
        <f aca="true">IF($B62="","",IF($H62&lt;&gt;"","返却済み",IF($G62="","貸出中",IF(TODAY()&gt;$G62,"延滞 "&amp;TEXT(TODAY()-$G62,"0")&amp;"日",IF($G62-TODAY()&lt;=1,"返却期日 まもなく","貸出中 あと"&amp;TEXT($G62-TODAY(),"0")&amp;"日")))))</f>
        <v/>
      </c>
      <c r="J62" s="28"/>
    </row>
    <row r="63" customFormat="false" ht="15" hidden="false" customHeight="false" outlineLevel="0" collapsed="false">
      <c r="A63" s="20" t="str">
        <f aca="false">IF($B63="","",COUNTA($B$7:$B63))</f>
        <v/>
      </c>
      <c r="B63" s="21"/>
      <c r="C63" s="38" t="str">
        <f aca="false">IFERROR(VLOOKUP($B63,機器台帳!$B$7:$Q$86,2,0),"")</f>
        <v/>
      </c>
      <c r="D63" s="21"/>
      <c r="E63" s="21"/>
      <c r="F63" s="24"/>
      <c r="G63" s="24"/>
      <c r="H63" s="24"/>
      <c r="I63" s="27" t="str">
        <f aca="true">IF($B63="","",IF($H63&lt;&gt;"","返却済み",IF($G63="","貸出中",IF(TODAY()&gt;$G63,"延滞 "&amp;TEXT(TODAY()-$G63,"0")&amp;"日",IF($G63-TODAY()&lt;=1,"返却期日 まもなく","貸出中 あと"&amp;TEXT($G63-TODAY(),"0")&amp;"日")))))</f>
        <v/>
      </c>
      <c r="J63" s="28"/>
    </row>
    <row r="64" customFormat="false" ht="15" hidden="false" customHeight="false" outlineLevel="0" collapsed="false">
      <c r="A64" s="20" t="str">
        <f aca="false">IF($B64="","",COUNTA($B$7:$B64))</f>
        <v/>
      </c>
      <c r="B64" s="21"/>
      <c r="C64" s="38" t="str">
        <f aca="false">IFERROR(VLOOKUP($B64,機器台帳!$B$7:$Q$86,2,0),"")</f>
        <v/>
      </c>
      <c r="D64" s="21"/>
      <c r="E64" s="21"/>
      <c r="F64" s="24"/>
      <c r="G64" s="24"/>
      <c r="H64" s="24"/>
      <c r="I64" s="27" t="str">
        <f aca="true">IF($B64="","",IF($H64&lt;&gt;"","返却済み",IF($G64="","貸出中",IF(TODAY()&gt;$G64,"延滞 "&amp;TEXT(TODAY()-$G64,"0")&amp;"日",IF($G64-TODAY()&lt;=1,"返却期日 まもなく","貸出中 あと"&amp;TEXT($G64-TODAY(),"0")&amp;"日")))))</f>
        <v/>
      </c>
      <c r="J64" s="28"/>
    </row>
    <row r="65" customFormat="false" ht="15" hidden="false" customHeight="false" outlineLevel="0" collapsed="false">
      <c r="A65" s="20" t="str">
        <f aca="false">IF($B65="","",COUNTA($B$7:$B65))</f>
        <v/>
      </c>
      <c r="B65" s="21"/>
      <c r="C65" s="38" t="str">
        <f aca="false">IFERROR(VLOOKUP($B65,機器台帳!$B$7:$Q$86,2,0),"")</f>
        <v/>
      </c>
      <c r="D65" s="21"/>
      <c r="E65" s="21"/>
      <c r="F65" s="24"/>
      <c r="G65" s="24"/>
      <c r="H65" s="24"/>
      <c r="I65" s="27" t="str">
        <f aca="true">IF($B65="","",IF($H65&lt;&gt;"","返却済み",IF($G65="","貸出中",IF(TODAY()&gt;$G65,"延滞 "&amp;TEXT(TODAY()-$G65,"0")&amp;"日",IF($G65-TODAY()&lt;=1,"返却期日 まもなく","貸出中 あと"&amp;TEXT($G65-TODAY(),"0")&amp;"日")))))</f>
        <v/>
      </c>
      <c r="J65" s="28"/>
    </row>
    <row r="66" customFormat="false" ht="15" hidden="false" customHeight="false" outlineLevel="0" collapsed="false">
      <c r="A66" s="20" t="str">
        <f aca="false">IF($B66="","",COUNTA($B$7:$B66))</f>
        <v/>
      </c>
      <c r="B66" s="21"/>
      <c r="C66" s="38" t="str">
        <f aca="false">IFERROR(VLOOKUP($B66,機器台帳!$B$7:$Q$86,2,0),"")</f>
        <v/>
      </c>
      <c r="D66" s="21"/>
      <c r="E66" s="21"/>
      <c r="F66" s="24"/>
      <c r="G66" s="24"/>
      <c r="H66" s="24"/>
      <c r="I66" s="27" t="str">
        <f aca="true">IF($B66="","",IF($H66&lt;&gt;"","返却済み",IF($G66="","貸出中",IF(TODAY()&gt;$G66,"延滞 "&amp;TEXT(TODAY()-$G66,"0")&amp;"日",IF($G66-TODAY()&lt;=1,"返却期日 まもなく","貸出中 あと"&amp;TEXT($G66-TODAY(),"0")&amp;"日")))))</f>
        <v/>
      </c>
      <c r="J66" s="28"/>
    </row>
    <row r="67" customFormat="false" ht="15" hidden="false" customHeight="false" outlineLevel="0" collapsed="false">
      <c r="A67" s="20" t="str">
        <f aca="false">IF($B67="","",COUNTA($B$7:$B67))</f>
        <v/>
      </c>
      <c r="B67" s="21"/>
      <c r="C67" s="38" t="str">
        <f aca="false">IFERROR(VLOOKUP($B67,機器台帳!$B$7:$Q$86,2,0),"")</f>
        <v/>
      </c>
      <c r="D67" s="21"/>
      <c r="E67" s="21"/>
      <c r="F67" s="24"/>
      <c r="G67" s="24"/>
      <c r="H67" s="24"/>
      <c r="I67" s="27" t="str">
        <f aca="true">IF($B67="","",IF($H67&lt;&gt;"","返却済み",IF($G67="","貸出中",IF(TODAY()&gt;$G67,"延滞 "&amp;TEXT(TODAY()-$G67,"0")&amp;"日",IF($G67-TODAY()&lt;=1,"返却期日 まもなく","貸出中 あと"&amp;TEXT($G67-TODAY(),"0")&amp;"日")))))</f>
        <v/>
      </c>
      <c r="J67" s="28"/>
    </row>
    <row r="68" customFormat="false" ht="15" hidden="false" customHeight="false" outlineLevel="0" collapsed="false">
      <c r="A68" s="20" t="str">
        <f aca="false">IF($B68="","",COUNTA($B$7:$B68))</f>
        <v/>
      </c>
      <c r="B68" s="21"/>
      <c r="C68" s="38" t="str">
        <f aca="false">IFERROR(VLOOKUP($B68,機器台帳!$B$7:$Q$86,2,0),"")</f>
        <v/>
      </c>
      <c r="D68" s="21"/>
      <c r="E68" s="21"/>
      <c r="F68" s="24"/>
      <c r="G68" s="24"/>
      <c r="H68" s="24"/>
      <c r="I68" s="27" t="str">
        <f aca="true">IF($B68="","",IF($H68&lt;&gt;"","返却済み",IF($G68="","貸出中",IF(TODAY()&gt;$G68,"延滞 "&amp;TEXT(TODAY()-$G68,"0")&amp;"日",IF($G68-TODAY()&lt;=1,"返却期日 まもなく","貸出中 あと"&amp;TEXT($G68-TODAY(),"0")&amp;"日")))))</f>
        <v/>
      </c>
      <c r="J68" s="28"/>
    </row>
    <row r="69" customFormat="false" ht="15" hidden="false" customHeight="false" outlineLevel="0" collapsed="false">
      <c r="A69" s="20" t="str">
        <f aca="false">IF($B69="","",COUNTA($B$7:$B69))</f>
        <v/>
      </c>
      <c r="B69" s="21"/>
      <c r="C69" s="38" t="str">
        <f aca="false">IFERROR(VLOOKUP($B69,機器台帳!$B$7:$Q$86,2,0),"")</f>
        <v/>
      </c>
      <c r="D69" s="21"/>
      <c r="E69" s="21"/>
      <c r="F69" s="24"/>
      <c r="G69" s="24"/>
      <c r="H69" s="24"/>
      <c r="I69" s="27" t="str">
        <f aca="true">IF($B69="","",IF($H69&lt;&gt;"","返却済み",IF($G69="","貸出中",IF(TODAY()&gt;$G69,"延滞 "&amp;TEXT(TODAY()-$G69,"0")&amp;"日",IF($G69-TODAY()&lt;=1,"返却期日 まもなく","貸出中 あと"&amp;TEXT($G69-TODAY(),"0")&amp;"日")))))</f>
        <v/>
      </c>
      <c r="J69" s="28"/>
    </row>
    <row r="70" customFormat="false" ht="15" hidden="false" customHeight="false" outlineLevel="0" collapsed="false">
      <c r="A70" s="20" t="str">
        <f aca="false">IF($B70="","",COUNTA($B$7:$B70))</f>
        <v/>
      </c>
      <c r="B70" s="21"/>
      <c r="C70" s="38" t="str">
        <f aca="false">IFERROR(VLOOKUP($B70,機器台帳!$B$7:$Q$86,2,0),"")</f>
        <v/>
      </c>
      <c r="D70" s="21"/>
      <c r="E70" s="21"/>
      <c r="F70" s="24"/>
      <c r="G70" s="24"/>
      <c r="H70" s="24"/>
      <c r="I70" s="27" t="str">
        <f aca="true">IF($B70="","",IF($H70&lt;&gt;"","返却済み",IF($G70="","貸出中",IF(TODAY()&gt;$G70,"延滞 "&amp;TEXT(TODAY()-$G70,"0")&amp;"日",IF($G70-TODAY()&lt;=1,"返却期日 まもなく","貸出中 あと"&amp;TEXT($G70-TODAY(),"0")&amp;"日")))))</f>
        <v/>
      </c>
      <c r="J70" s="28"/>
    </row>
    <row r="71" customFormat="false" ht="15" hidden="false" customHeight="false" outlineLevel="0" collapsed="false">
      <c r="A71" s="20" t="str">
        <f aca="false">IF($B71="","",COUNTA($B$7:$B71))</f>
        <v/>
      </c>
      <c r="B71" s="21"/>
      <c r="C71" s="38" t="str">
        <f aca="false">IFERROR(VLOOKUP($B71,機器台帳!$B$7:$Q$86,2,0),"")</f>
        <v/>
      </c>
      <c r="D71" s="21"/>
      <c r="E71" s="21"/>
      <c r="F71" s="24"/>
      <c r="G71" s="24"/>
      <c r="H71" s="24"/>
      <c r="I71" s="27" t="str">
        <f aca="true">IF($B71="","",IF($H71&lt;&gt;"","返却済み",IF($G71="","貸出中",IF(TODAY()&gt;$G71,"延滞 "&amp;TEXT(TODAY()-$G71,"0")&amp;"日",IF($G71-TODAY()&lt;=1,"返却期日 まもなく","貸出中 あと"&amp;TEXT($G71-TODAY(),"0")&amp;"日")))))</f>
        <v/>
      </c>
      <c r="J71" s="28"/>
    </row>
    <row r="72" customFormat="false" ht="15" hidden="false" customHeight="false" outlineLevel="0" collapsed="false">
      <c r="A72" s="20" t="str">
        <f aca="false">IF($B72="","",COUNTA($B$7:$B72))</f>
        <v/>
      </c>
      <c r="B72" s="21"/>
      <c r="C72" s="38" t="str">
        <f aca="false">IFERROR(VLOOKUP($B72,機器台帳!$B$7:$Q$86,2,0),"")</f>
        <v/>
      </c>
      <c r="D72" s="21"/>
      <c r="E72" s="21"/>
      <c r="F72" s="24"/>
      <c r="G72" s="24"/>
      <c r="H72" s="24"/>
      <c r="I72" s="27" t="str">
        <f aca="true">IF($B72="","",IF($H72&lt;&gt;"","返却済み",IF($G72="","貸出中",IF(TODAY()&gt;$G72,"延滞 "&amp;TEXT(TODAY()-$G72,"0")&amp;"日",IF($G72-TODAY()&lt;=1,"返却期日 まもなく","貸出中 あと"&amp;TEXT($G72-TODAY(),"0")&amp;"日")))))</f>
        <v/>
      </c>
      <c r="J72" s="28"/>
    </row>
    <row r="73" customFormat="false" ht="15" hidden="false" customHeight="false" outlineLevel="0" collapsed="false">
      <c r="A73" s="20" t="str">
        <f aca="false">IF($B73="","",COUNTA($B$7:$B73))</f>
        <v/>
      </c>
      <c r="B73" s="21"/>
      <c r="C73" s="38" t="str">
        <f aca="false">IFERROR(VLOOKUP($B73,機器台帳!$B$7:$Q$86,2,0),"")</f>
        <v/>
      </c>
      <c r="D73" s="21"/>
      <c r="E73" s="21"/>
      <c r="F73" s="24"/>
      <c r="G73" s="24"/>
      <c r="H73" s="24"/>
      <c r="I73" s="27" t="str">
        <f aca="true">IF($B73="","",IF($H73&lt;&gt;"","返却済み",IF($G73="","貸出中",IF(TODAY()&gt;$G73,"延滞 "&amp;TEXT(TODAY()-$G73,"0")&amp;"日",IF($G73-TODAY()&lt;=1,"返却期日 まもなく","貸出中 あと"&amp;TEXT($G73-TODAY(),"0")&amp;"日")))))</f>
        <v/>
      </c>
      <c r="J73" s="28"/>
    </row>
    <row r="74" customFormat="false" ht="15" hidden="false" customHeight="false" outlineLevel="0" collapsed="false">
      <c r="A74" s="20" t="str">
        <f aca="false">IF($B74="","",COUNTA($B$7:$B74))</f>
        <v/>
      </c>
      <c r="B74" s="21"/>
      <c r="C74" s="38" t="str">
        <f aca="false">IFERROR(VLOOKUP($B74,機器台帳!$B$7:$Q$86,2,0),"")</f>
        <v/>
      </c>
      <c r="D74" s="21"/>
      <c r="E74" s="21"/>
      <c r="F74" s="24"/>
      <c r="G74" s="24"/>
      <c r="H74" s="24"/>
      <c r="I74" s="27" t="str">
        <f aca="true">IF($B74="","",IF($H74&lt;&gt;"","返却済み",IF($G74="","貸出中",IF(TODAY()&gt;$G74,"延滞 "&amp;TEXT(TODAY()-$G74,"0")&amp;"日",IF($G74-TODAY()&lt;=1,"返却期日 まもなく","貸出中 あと"&amp;TEXT($G74-TODAY(),"0")&amp;"日")))))</f>
        <v/>
      </c>
      <c r="J74" s="28"/>
    </row>
    <row r="75" customFormat="false" ht="15" hidden="false" customHeight="false" outlineLevel="0" collapsed="false">
      <c r="A75" s="20" t="str">
        <f aca="false">IF($B75="","",COUNTA($B$7:$B75))</f>
        <v/>
      </c>
      <c r="B75" s="21"/>
      <c r="C75" s="38" t="str">
        <f aca="false">IFERROR(VLOOKUP($B75,機器台帳!$B$7:$Q$86,2,0),"")</f>
        <v/>
      </c>
      <c r="D75" s="21"/>
      <c r="E75" s="21"/>
      <c r="F75" s="24"/>
      <c r="G75" s="24"/>
      <c r="H75" s="24"/>
      <c r="I75" s="27" t="str">
        <f aca="true">IF($B75="","",IF($H75&lt;&gt;"","返却済み",IF($G75="","貸出中",IF(TODAY()&gt;$G75,"延滞 "&amp;TEXT(TODAY()-$G75,"0")&amp;"日",IF($G75-TODAY()&lt;=1,"返却期日 まもなく","貸出中 あと"&amp;TEXT($G75-TODAY(),"0")&amp;"日")))))</f>
        <v/>
      </c>
      <c r="J75" s="28"/>
    </row>
    <row r="76" customFormat="false" ht="15" hidden="false" customHeight="false" outlineLevel="0" collapsed="false">
      <c r="A76" s="20" t="str">
        <f aca="false">IF($B76="","",COUNTA($B$7:$B76))</f>
        <v/>
      </c>
      <c r="B76" s="21"/>
      <c r="C76" s="38" t="str">
        <f aca="false">IFERROR(VLOOKUP($B76,機器台帳!$B$7:$Q$86,2,0),"")</f>
        <v/>
      </c>
      <c r="D76" s="21"/>
      <c r="E76" s="21"/>
      <c r="F76" s="24"/>
      <c r="G76" s="24"/>
      <c r="H76" s="24"/>
      <c r="I76" s="27" t="str">
        <f aca="true">IF($B76="","",IF($H76&lt;&gt;"","返却済み",IF($G76="","貸出中",IF(TODAY()&gt;$G76,"延滞 "&amp;TEXT(TODAY()-$G76,"0")&amp;"日",IF($G76-TODAY()&lt;=1,"返却期日 まもなく","貸出中 あと"&amp;TEXT($G76-TODAY(),"0")&amp;"日")))))</f>
        <v/>
      </c>
      <c r="J76" s="28"/>
    </row>
    <row r="77" customFormat="false" ht="15" hidden="false" customHeight="false" outlineLevel="0" collapsed="false">
      <c r="A77" s="20" t="str">
        <f aca="false">IF($B77="","",COUNTA($B$7:$B77))</f>
        <v/>
      </c>
      <c r="B77" s="21"/>
      <c r="C77" s="38" t="str">
        <f aca="false">IFERROR(VLOOKUP($B77,機器台帳!$B$7:$Q$86,2,0),"")</f>
        <v/>
      </c>
      <c r="D77" s="21"/>
      <c r="E77" s="21"/>
      <c r="F77" s="24"/>
      <c r="G77" s="24"/>
      <c r="H77" s="24"/>
      <c r="I77" s="27" t="str">
        <f aca="true">IF($B77="","",IF($H77&lt;&gt;"","返却済み",IF($G77="","貸出中",IF(TODAY()&gt;$G77,"延滞 "&amp;TEXT(TODAY()-$G77,"0")&amp;"日",IF($G77-TODAY()&lt;=1,"返却期日 まもなく","貸出中 あと"&amp;TEXT($G77-TODAY(),"0")&amp;"日")))))</f>
        <v/>
      </c>
      <c r="J77" s="28"/>
    </row>
    <row r="78" customFormat="false" ht="15" hidden="false" customHeight="false" outlineLevel="0" collapsed="false">
      <c r="A78" s="20" t="str">
        <f aca="false">IF($B78="","",COUNTA($B$7:$B78))</f>
        <v/>
      </c>
      <c r="B78" s="21"/>
      <c r="C78" s="38" t="str">
        <f aca="false">IFERROR(VLOOKUP($B78,機器台帳!$B$7:$Q$86,2,0),"")</f>
        <v/>
      </c>
      <c r="D78" s="21"/>
      <c r="E78" s="21"/>
      <c r="F78" s="24"/>
      <c r="G78" s="24"/>
      <c r="H78" s="24"/>
      <c r="I78" s="27" t="str">
        <f aca="true">IF($B78="","",IF($H78&lt;&gt;"","返却済み",IF($G78="","貸出中",IF(TODAY()&gt;$G78,"延滞 "&amp;TEXT(TODAY()-$G78,"0")&amp;"日",IF($G78-TODAY()&lt;=1,"返却期日 まもなく","貸出中 あと"&amp;TEXT($G78-TODAY(),"0")&amp;"日")))))</f>
        <v/>
      </c>
      <c r="J78" s="28"/>
    </row>
    <row r="79" customFormat="false" ht="15" hidden="false" customHeight="false" outlineLevel="0" collapsed="false">
      <c r="A79" s="20" t="str">
        <f aca="false">IF($B79="","",COUNTA($B$7:$B79))</f>
        <v/>
      </c>
      <c r="B79" s="21"/>
      <c r="C79" s="38" t="str">
        <f aca="false">IFERROR(VLOOKUP($B79,機器台帳!$B$7:$Q$86,2,0),"")</f>
        <v/>
      </c>
      <c r="D79" s="21"/>
      <c r="E79" s="21"/>
      <c r="F79" s="24"/>
      <c r="G79" s="24"/>
      <c r="H79" s="24"/>
      <c r="I79" s="27" t="str">
        <f aca="true">IF($B79="","",IF($H79&lt;&gt;"","返却済み",IF($G79="","貸出中",IF(TODAY()&gt;$G79,"延滞 "&amp;TEXT(TODAY()-$G79,"0")&amp;"日",IF($G79-TODAY()&lt;=1,"返却期日 まもなく","貸出中 あと"&amp;TEXT($G79-TODAY(),"0")&amp;"日")))))</f>
        <v/>
      </c>
      <c r="J79" s="28"/>
    </row>
    <row r="80" customFormat="false" ht="15" hidden="false" customHeight="false" outlineLevel="0" collapsed="false">
      <c r="A80" s="20" t="str">
        <f aca="false">IF($B80="","",COUNTA($B$7:$B80))</f>
        <v/>
      </c>
      <c r="B80" s="21"/>
      <c r="C80" s="38" t="str">
        <f aca="false">IFERROR(VLOOKUP($B80,機器台帳!$B$7:$Q$86,2,0),"")</f>
        <v/>
      </c>
      <c r="D80" s="21"/>
      <c r="E80" s="21"/>
      <c r="F80" s="24"/>
      <c r="G80" s="24"/>
      <c r="H80" s="24"/>
      <c r="I80" s="27" t="str">
        <f aca="true">IF($B80="","",IF($H80&lt;&gt;"","返却済み",IF($G80="","貸出中",IF(TODAY()&gt;$G80,"延滞 "&amp;TEXT(TODAY()-$G80,"0")&amp;"日",IF($G80-TODAY()&lt;=1,"返却期日 まもなく","貸出中 あと"&amp;TEXT($G80-TODAY(),"0")&amp;"日")))))</f>
        <v/>
      </c>
      <c r="J80" s="28"/>
    </row>
    <row r="81" customFormat="false" ht="15" hidden="false" customHeight="false" outlineLevel="0" collapsed="false">
      <c r="A81" s="20" t="str">
        <f aca="false">IF($B81="","",COUNTA($B$7:$B81))</f>
        <v/>
      </c>
      <c r="B81" s="21"/>
      <c r="C81" s="38" t="str">
        <f aca="false">IFERROR(VLOOKUP($B81,機器台帳!$B$7:$Q$86,2,0),"")</f>
        <v/>
      </c>
      <c r="D81" s="21"/>
      <c r="E81" s="21"/>
      <c r="F81" s="24"/>
      <c r="G81" s="24"/>
      <c r="H81" s="24"/>
      <c r="I81" s="27" t="str">
        <f aca="true">IF($B81="","",IF($H81&lt;&gt;"","返却済み",IF($G81="","貸出中",IF(TODAY()&gt;$G81,"延滞 "&amp;TEXT(TODAY()-$G81,"0")&amp;"日",IF($G81-TODAY()&lt;=1,"返却期日 まもなく","貸出中 あと"&amp;TEXT($G81-TODAY(),"0")&amp;"日")))))</f>
        <v/>
      </c>
      <c r="J81" s="28"/>
    </row>
    <row r="82" customFormat="false" ht="15" hidden="false" customHeight="false" outlineLevel="0" collapsed="false">
      <c r="A82" s="20" t="str">
        <f aca="false">IF($B82="","",COUNTA($B$7:$B82))</f>
        <v/>
      </c>
      <c r="B82" s="21"/>
      <c r="C82" s="38" t="str">
        <f aca="false">IFERROR(VLOOKUP($B82,機器台帳!$B$7:$Q$86,2,0),"")</f>
        <v/>
      </c>
      <c r="D82" s="21"/>
      <c r="E82" s="21"/>
      <c r="F82" s="24"/>
      <c r="G82" s="24"/>
      <c r="H82" s="24"/>
      <c r="I82" s="27" t="str">
        <f aca="true">IF($B82="","",IF($H82&lt;&gt;"","返却済み",IF($G82="","貸出中",IF(TODAY()&gt;$G82,"延滞 "&amp;TEXT(TODAY()-$G82,"0")&amp;"日",IF($G82-TODAY()&lt;=1,"返却期日 まもなく","貸出中 あと"&amp;TEXT($G82-TODAY(),"0")&amp;"日")))))</f>
        <v/>
      </c>
      <c r="J82" s="28"/>
    </row>
    <row r="83" customFormat="false" ht="15" hidden="false" customHeight="false" outlineLevel="0" collapsed="false">
      <c r="A83" s="20" t="str">
        <f aca="false">IF($B83="","",COUNTA($B$7:$B83))</f>
        <v/>
      </c>
      <c r="B83" s="21"/>
      <c r="C83" s="38" t="str">
        <f aca="false">IFERROR(VLOOKUP($B83,機器台帳!$B$7:$Q$86,2,0),"")</f>
        <v/>
      </c>
      <c r="D83" s="21"/>
      <c r="E83" s="21"/>
      <c r="F83" s="24"/>
      <c r="G83" s="24"/>
      <c r="H83" s="24"/>
      <c r="I83" s="27" t="str">
        <f aca="true">IF($B83="","",IF($H83&lt;&gt;"","返却済み",IF($G83="","貸出中",IF(TODAY()&gt;$G83,"延滞 "&amp;TEXT(TODAY()-$G83,"0")&amp;"日",IF($G83-TODAY()&lt;=1,"返却期日 まもなく","貸出中 あと"&amp;TEXT($G83-TODAY(),"0")&amp;"日")))))</f>
        <v/>
      </c>
      <c r="J83" s="28"/>
    </row>
    <row r="84" customFormat="false" ht="15" hidden="false" customHeight="false" outlineLevel="0" collapsed="false">
      <c r="A84" s="20" t="str">
        <f aca="false">IF($B84="","",COUNTA($B$7:$B84))</f>
        <v/>
      </c>
      <c r="B84" s="21"/>
      <c r="C84" s="38" t="str">
        <f aca="false">IFERROR(VLOOKUP($B84,機器台帳!$B$7:$Q$86,2,0),"")</f>
        <v/>
      </c>
      <c r="D84" s="21"/>
      <c r="E84" s="21"/>
      <c r="F84" s="24"/>
      <c r="G84" s="24"/>
      <c r="H84" s="24"/>
      <c r="I84" s="27" t="str">
        <f aca="true">IF($B84="","",IF($H84&lt;&gt;"","返却済み",IF($G84="","貸出中",IF(TODAY()&gt;$G84,"延滞 "&amp;TEXT(TODAY()-$G84,"0")&amp;"日",IF($G84-TODAY()&lt;=1,"返却期日 まもなく","貸出中 あと"&amp;TEXT($G84-TODAY(),"0")&amp;"日")))))</f>
        <v/>
      </c>
      <c r="J84" s="28"/>
    </row>
    <row r="85" customFormat="false" ht="15" hidden="false" customHeight="false" outlineLevel="0" collapsed="false">
      <c r="A85" s="20" t="str">
        <f aca="false">IF($B85="","",COUNTA($B$7:$B85))</f>
        <v/>
      </c>
      <c r="B85" s="21"/>
      <c r="C85" s="38" t="str">
        <f aca="false">IFERROR(VLOOKUP($B85,機器台帳!$B$7:$Q$86,2,0),"")</f>
        <v/>
      </c>
      <c r="D85" s="21"/>
      <c r="E85" s="21"/>
      <c r="F85" s="24"/>
      <c r="G85" s="24"/>
      <c r="H85" s="24"/>
      <c r="I85" s="27" t="str">
        <f aca="true">IF($B85="","",IF($H85&lt;&gt;"","返却済み",IF($G85="","貸出中",IF(TODAY()&gt;$G85,"延滞 "&amp;TEXT(TODAY()-$G85,"0")&amp;"日",IF($G85-TODAY()&lt;=1,"返却期日 まもなく","貸出中 あと"&amp;TEXT($G85-TODAY(),"0")&amp;"日")))))</f>
        <v/>
      </c>
      <c r="J85" s="28"/>
    </row>
    <row r="86" customFormat="false" ht="15" hidden="false" customHeight="false" outlineLevel="0" collapsed="false">
      <c r="A86" s="20" t="str">
        <f aca="false">IF($B86="","",COUNTA($B$7:$B86))</f>
        <v/>
      </c>
      <c r="B86" s="21"/>
      <c r="C86" s="38" t="str">
        <f aca="false">IFERROR(VLOOKUP($B86,機器台帳!$B$7:$Q$86,2,0),"")</f>
        <v/>
      </c>
      <c r="D86" s="21"/>
      <c r="E86" s="21"/>
      <c r="F86" s="24"/>
      <c r="G86" s="24"/>
      <c r="H86" s="24"/>
      <c r="I86" s="27" t="str">
        <f aca="true">IF($B86="","",IF($H86&lt;&gt;"","返却済み",IF($G86="","貸出中",IF(TODAY()&gt;$G86,"延滞 "&amp;TEXT(TODAY()-$G86,"0")&amp;"日",IF($G86-TODAY()&lt;=1,"返却期日 まもなく","貸出中 あと"&amp;TEXT($G86-TODAY(),"0")&amp;"日")))))</f>
        <v/>
      </c>
      <c r="J86" s="28"/>
    </row>
    <row r="87" customFormat="false" ht="15" hidden="false" customHeight="false" outlineLevel="0" collapsed="false">
      <c r="A87" s="20" t="str">
        <f aca="false">IF($B87="","",COUNTA($B$7:$B87))</f>
        <v/>
      </c>
      <c r="B87" s="21"/>
      <c r="C87" s="38" t="str">
        <f aca="false">IFERROR(VLOOKUP($B87,機器台帳!$B$7:$Q$86,2,0),"")</f>
        <v/>
      </c>
      <c r="D87" s="21"/>
      <c r="E87" s="21"/>
      <c r="F87" s="24"/>
      <c r="G87" s="24"/>
      <c r="H87" s="24"/>
      <c r="I87" s="27" t="str">
        <f aca="true">IF($B87="","",IF($H87&lt;&gt;"","返却済み",IF($G87="","貸出中",IF(TODAY()&gt;$G87,"延滞 "&amp;TEXT(TODAY()-$G87,"0")&amp;"日",IF($G87-TODAY()&lt;=1,"返却期日 まもなく","貸出中 あと"&amp;TEXT($G87-TODAY(),"0")&amp;"日")))))</f>
        <v/>
      </c>
      <c r="J87" s="28"/>
    </row>
    <row r="88" customFormat="false" ht="15" hidden="false" customHeight="false" outlineLevel="0" collapsed="false">
      <c r="A88" s="20" t="str">
        <f aca="false">IF($B88="","",COUNTA($B$7:$B88))</f>
        <v/>
      </c>
      <c r="B88" s="21"/>
      <c r="C88" s="38" t="str">
        <f aca="false">IFERROR(VLOOKUP($B88,機器台帳!$B$7:$Q$86,2,0),"")</f>
        <v/>
      </c>
      <c r="D88" s="21"/>
      <c r="E88" s="21"/>
      <c r="F88" s="24"/>
      <c r="G88" s="24"/>
      <c r="H88" s="24"/>
      <c r="I88" s="27" t="str">
        <f aca="true">IF($B88="","",IF($H88&lt;&gt;"","返却済み",IF($G88="","貸出中",IF(TODAY()&gt;$G88,"延滞 "&amp;TEXT(TODAY()-$G88,"0")&amp;"日",IF($G88-TODAY()&lt;=1,"返却期日 まもなく","貸出中 あと"&amp;TEXT($G88-TODAY(),"0")&amp;"日")))))</f>
        <v/>
      </c>
      <c r="J88" s="28"/>
    </row>
    <row r="89" customFormat="false" ht="15" hidden="false" customHeight="false" outlineLevel="0" collapsed="false">
      <c r="A89" s="20" t="str">
        <f aca="false">IF($B89="","",COUNTA($B$7:$B89))</f>
        <v/>
      </c>
      <c r="B89" s="21"/>
      <c r="C89" s="38" t="str">
        <f aca="false">IFERROR(VLOOKUP($B89,機器台帳!$B$7:$Q$86,2,0),"")</f>
        <v/>
      </c>
      <c r="D89" s="21"/>
      <c r="E89" s="21"/>
      <c r="F89" s="24"/>
      <c r="G89" s="24"/>
      <c r="H89" s="24"/>
      <c r="I89" s="27" t="str">
        <f aca="true">IF($B89="","",IF($H89&lt;&gt;"","返却済み",IF($G89="","貸出中",IF(TODAY()&gt;$G89,"延滞 "&amp;TEXT(TODAY()-$G89,"0")&amp;"日",IF($G89-TODAY()&lt;=1,"返却期日 まもなく","貸出中 あと"&amp;TEXT($G89-TODAY(),"0")&amp;"日")))))</f>
        <v/>
      </c>
      <c r="J89" s="28"/>
    </row>
    <row r="90" customFormat="false" ht="15" hidden="false" customHeight="false" outlineLevel="0" collapsed="false">
      <c r="A90" s="20" t="str">
        <f aca="false">IF($B90="","",COUNTA($B$7:$B90))</f>
        <v/>
      </c>
      <c r="B90" s="21"/>
      <c r="C90" s="38" t="str">
        <f aca="false">IFERROR(VLOOKUP($B90,機器台帳!$B$7:$Q$86,2,0),"")</f>
        <v/>
      </c>
      <c r="D90" s="21"/>
      <c r="E90" s="21"/>
      <c r="F90" s="24"/>
      <c r="G90" s="24"/>
      <c r="H90" s="24"/>
      <c r="I90" s="27" t="str">
        <f aca="true">IF($B90="","",IF($H90&lt;&gt;"","返却済み",IF($G90="","貸出中",IF(TODAY()&gt;$G90,"延滞 "&amp;TEXT(TODAY()-$G90,"0")&amp;"日",IF($G90-TODAY()&lt;=1,"返却期日 まもなく","貸出中 あと"&amp;TEXT($G90-TODAY(),"0")&amp;"日")))))</f>
        <v/>
      </c>
      <c r="J90" s="28"/>
    </row>
    <row r="91" customFormat="false" ht="15" hidden="false" customHeight="false" outlineLevel="0" collapsed="false">
      <c r="A91" s="20" t="str">
        <f aca="false">IF($B91="","",COUNTA($B$7:$B91))</f>
        <v/>
      </c>
      <c r="B91" s="21"/>
      <c r="C91" s="38" t="str">
        <f aca="false">IFERROR(VLOOKUP($B91,機器台帳!$B$7:$Q$86,2,0),"")</f>
        <v/>
      </c>
      <c r="D91" s="21"/>
      <c r="E91" s="21"/>
      <c r="F91" s="24"/>
      <c r="G91" s="24"/>
      <c r="H91" s="24"/>
      <c r="I91" s="27" t="str">
        <f aca="true">IF($B91="","",IF($H91&lt;&gt;"","返却済み",IF($G91="","貸出中",IF(TODAY()&gt;$G91,"延滞 "&amp;TEXT(TODAY()-$G91,"0")&amp;"日",IF($G91-TODAY()&lt;=1,"返却期日 まもなく","貸出中 あと"&amp;TEXT($G91-TODAY(),"0")&amp;"日")))))</f>
        <v/>
      </c>
      <c r="J91" s="28"/>
    </row>
    <row r="92" customFormat="false" ht="15" hidden="false" customHeight="false" outlineLevel="0" collapsed="false">
      <c r="A92" s="20" t="str">
        <f aca="false">IF($B92="","",COUNTA($B$7:$B92))</f>
        <v/>
      </c>
      <c r="B92" s="21"/>
      <c r="C92" s="38" t="str">
        <f aca="false">IFERROR(VLOOKUP($B92,機器台帳!$B$7:$Q$86,2,0),"")</f>
        <v/>
      </c>
      <c r="D92" s="21"/>
      <c r="E92" s="21"/>
      <c r="F92" s="24"/>
      <c r="G92" s="24"/>
      <c r="H92" s="24"/>
      <c r="I92" s="27" t="str">
        <f aca="true">IF($B92="","",IF($H92&lt;&gt;"","返却済み",IF($G92="","貸出中",IF(TODAY()&gt;$G92,"延滞 "&amp;TEXT(TODAY()-$G92,"0")&amp;"日",IF($G92-TODAY()&lt;=1,"返却期日 まもなく","貸出中 あと"&amp;TEXT($G92-TODAY(),"0")&amp;"日")))))</f>
        <v/>
      </c>
      <c r="J92" s="28"/>
    </row>
    <row r="93" customFormat="false" ht="15" hidden="false" customHeight="false" outlineLevel="0" collapsed="false">
      <c r="A93" s="20" t="str">
        <f aca="false">IF($B93="","",COUNTA($B$7:$B93))</f>
        <v/>
      </c>
      <c r="B93" s="21"/>
      <c r="C93" s="38" t="str">
        <f aca="false">IFERROR(VLOOKUP($B93,機器台帳!$B$7:$Q$86,2,0),"")</f>
        <v/>
      </c>
      <c r="D93" s="21"/>
      <c r="E93" s="21"/>
      <c r="F93" s="24"/>
      <c r="G93" s="24"/>
      <c r="H93" s="24"/>
      <c r="I93" s="27" t="str">
        <f aca="true">IF($B93="","",IF($H93&lt;&gt;"","返却済み",IF($G93="","貸出中",IF(TODAY()&gt;$G93,"延滞 "&amp;TEXT(TODAY()-$G93,"0")&amp;"日",IF($G93-TODAY()&lt;=1,"返却期日 まもなく","貸出中 あと"&amp;TEXT($G93-TODAY(),"0")&amp;"日")))))</f>
        <v/>
      </c>
      <c r="J93" s="28"/>
    </row>
    <row r="94" customFormat="false" ht="15" hidden="false" customHeight="false" outlineLevel="0" collapsed="false">
      <c r="A94" s="20" t="str">
        <f aca="false">IF($B94="","",COUNTA($B$7:$B94))</f>
        <v/>
      </c>
      <c r="B94" s="21"/>
      <c r="C94" s="38" t="str">
        <f aca="false">IFERROR(VLOOKUP($B94,機器台帳!$B$7:$Q$86,2,0),"")</f>
        <v/>
      </c>
      <c r="D94" s="21"/>
      <c r="E94" s="21"/>
      <c r="F94" s="24"/>
      <c r="G94" s="24"/>
      <c r="H94" s="24"/>
      <c r="I94" s="27" t="str">
        <f aca="true">IF($B94="","",IF($H94&lt;&gt;"","返却済み",IF($G94="","貸出中",IF(TODAY()&gt;$G94,"延滞 "&amp;TEXT(TODAY()-$G94,"0")&amp;"日",IF($G94-TODAY()&lt;=1,"返却期日 まもなく","貸出中 あと"&amp;TEXT($G94-TODAY(),"0")&amp;"日")))))</f>
        <v/>
      </c>
      <c r="J94" s="28"/>
    </row>
    <row r="95" customFormat="false" ht="15" hidden="false" customHeight="false" outlineLevel="0" collapsed="false">
      <c r="A95" s="20" t="str">
        <f aca="false">IF($B95="","",COUNTA($B$7:$B95))</f>
        <v/>
      </c>
      <c r="B95" s="21"/>
      <c r="C95" s="38" t="str">
        <f aca="false">IFERROR(VLOOKUP($B95,機器台帳!$B$7:$Q$86,2,0),"")</f>
        <v/>
      </c>
      <c r="D95" s="21"/>
      <c r="E95" s="21"/>
      <c r="F95" s="24"/>
      <c r="G95" s="24"/>
      <c r="H95" s="24"/>
      <c r="I95" s="27" t="str">
        <f aca="true">IF($B95="","",IF($H95&lt;&gt;"","返却済み",IF($G95="","貸出中",IF(TODAY()&gt;$G95,"延滞 "&amp;TEXT(TODAY()-$G95,"0")&amp;"日",IF($G95-TODAY()&lt;=1,"返却期日 まもなく","貸出中 あと"&amp;TEXT($G95-TODAY(),"0")&amp;"日")))))</f>
        <v/>
      </c>
      <c r="J95" s="28"/>
    </row>
    <row r="96" customFormat="false" ht="15" hidden="false" customHeight="false" outlineLevel="0" collapsed="false">
      <c r="A96" s="20" t="str">
        <f aca="false">IF($B96="","",COUNTA($B$7:$B96))</f>
        <v/>
      </c>
      <c r="B96" s="21"/>
      <c r="C96" s="38" t="str">
        <f aca="false">IFERROR(VLOOKUP($B96,機器台帳!$B$7:$Q$86,2,0),"")</f>
        <v/>
      </c>
      <c r="D96" s="21"/>
      <c r="E96" s="21"/>
      <c r="F96" s="24"/>
      <c r="G96" s="24"/>
      <c r="H96" s="24"/>
      <c r="I96" s="27" t="str">
        <f aca="true">IF($B96="","",IF($H96&lt;&gt;"","返却済み",IF($G96="","貸出中",IF(TODAY()&gt;$G96,"延滞 "&amp;TEXT(TODAY()-$G96,"0")&amp;"日",IF($G96-TODAY()&lt;=1,"返却期日 まもなく","貸出中 あと"&amp;TEXT($G96-TODAY(),"0")&amp;"日")))))</f>
        <v/>
      </c>
      <c r="J96" s="28"/>
    </row>
    <row r="97" customFormat="false" ht="15" hidden="false" customHeight="false" outlineLevel="0" collapsed="false">
      <c r="A97" s="20" t="str">
        <f aca="false">IF($B97="","",COUNTA($B$7:$B97))</f>
        <v/>
      </c>
      <c r="B97" s="21"/>
      <c r="C97" s="38" t="str">
        <f aca="false">IFERROR(VLOOKUP($B97,機器台帳!$B$7:$Q$86,2,0),"")</f>
        <v/>
      </c>
      <c r="D97" s="21"/>
      <c r="E97" s="21"/>
      <c r="F97" s="24"/>
      <c r="G97" s="24"/>
      <c r="H97" s="24"/>
      <c r="I97" s="27" t="str">
        <f aca="true">IF($B97="","",IF($H97&lt;&gt;"","返却済み",IF($G97="","貸出中",IF(TODAY()&gt;$G97,"延滞 "&amp;TEXT(TODAY()-$G97,"0")&amp;"日",IF($G97-TODAY()&lt;=1,"返却期日 まもなく","貸出中 あと"&amp;TEXT($G97-TODAY(),"0")&amp;"日")))))</f>
        <v/>
      </c>
      <c r="J97" s="28"/>
    </row>
    <row r="98" customFormat="false" ht="15" hidden="false" customHeight="false" outlineLevel="0" collapsed="false">
      <c r="A98" s="20" t="str">
        <f aca="false">IF($B98="","",COUNTA($B$7:$B98))</f>
        <v/>
      </c>
      <c r="B98" s="21"/>
      <c r="C98" s="38" t="str">
        <f aca="false">IFERROR(VLOOKUP($B98,機器台帳!$B$7:$Q$86,2,0),"")</f>
        <v/>
      </c>
      <c r="D98" s="21"/>
      <c r="E98" s="21"/>
      <c r="F98" s="24"/>
      <c r="G98" s="24"/>
      <c r="H98" s="24"/>
      <c r="I98" s="27" t="str">
        <f aca="true">IF($B98="","",IF($H98&lt;&gt;"","返却済み",IF($G98="","貸出中",IF(TODAY()&gt;$G98,"延滞 "&amp;TEXT(TODAY()-$G98,"0")&amp;"日",IF($G98-TODAY()&lt;=1,"返却期日 まもなく","貸出中 あと"&amp;TEXT($G98-TODAY(),"0")&amp;"日")))))</f>
        <v/>
      </c>
      <c r="J98" s="28"/>
    </row>
    <row r="99" customFormat="false" ht="15" hidden="false" customHeight="false" outlineLevel="0" collapsed="false">
      <c r="A99" s="20" t="str">
        <f aca="false">IF($B99="","",COUNTA($B$7:$B99))</f>
        <v/>
      </c>
      <c r="B99" s="21"/>
      <c r="C99" s="38" t="str">
        <f aca="false">IFERROR(VLOOKUP($B99,機器台帳!$B$7:$Q$86,2,0),"")</f>
        <v/>
      </c>
      <c r="D99" s="21"/>
      <c r="E99" s="21"/>
      <c r="F99" s="24"/>
      <c r="G99" s="24"/>
      <c r="H99" s="24"/>
      <c r="I99" s="27" t="str">
        <f aca="true">IF($B99="","",IF($H99&lt;&gt;"","返却済み",IF($G99="","貸出中",IF(TODAY()&gt;$G99,"延滞 "&amp;TEXT(TODAY()-$G99,"0")&amp;"日",IF($G99-TODAY()&lt;=1,"返却期日 まもなく","貸出中 あと"&amp;TEXT($G99-TODAY(),"0")&amp;"日")))))</f>
        <v/>
      </c>
      <c r="J99" s="28"/>
    </row>
    <row r="100" customFormat="false" ht="15" hidden="false" customHeight="false" outlineLevel="0" collapsed="false">
      <c r="A100" s="20" t="str">
        <f aca="false">IF($B100="","",COUNTA($B$7:$B100))</f>
        <v/>
      </c>
      <c r="B100" s="21"/>
      <c r="C100" s="38" t="str">
        <f aca="false">IFERROR(VLOOKUP($B100,機器台帳!$B$7:$Q$86,2,0),"")</f>
        <v/>
      </c>
      <c r="D100" s="21"/>
      <c r="E100" s="21"/>
      <c r="F100" s="24"/>
      <c r="G100" s="24"/>
      <c r="H100" s="24"/>
      <c r="I100" s="27" t="str">
        <f aca="true">IF($B100="","",IF($H100&lt;&gt;"","返却済み",IF($G100="","貸出中",IF(TODAY()&gt;$G100,"延滞 "&amp;TEXT(TODAY()-$G100,"0")&amp;"日",IF($G100-TODAY()&lt;=1,"返却期日 まもなく","貸出中 あと"&amp;TEXT($G100-TODAY(),"0")&amp;"日")))))</f>
        <v/>
      </c>
      <c r="J100" s="28"/>
    </row>
    <row r="101" customFormat="false" ht="15" hidden="false" customHeight="false" outlineLevel="0" collapsed="false">
      <c r="A101" s="20" t="str">
        <f aca="false">IF($B101="","",COUNTA($B$7:$B101))</f>
        <v/>
      </c>
      <c r="B101" s="21"/>
      <c r="C101" s="38" t="str">
        <f aca="false">IFERROR(VLOOKUP($B101,機器台帳!$B$7:$Q$86,2,0),"")</f>
        <v/>
      </c>
      <c r="D101" s="21"/>
      <c r="E101" s="21"/>
      <c r="F101" s="24"/>
      <c r="G101" s="24"/>
      <c r="H101" s="24"/>
      <c r="I101" s="27" t="str">
        <f aca="true">IF($B101="","",IF($H101&lt;&gt;"","返却済み",IF($G101="","貸出中",IF(TODAY()&gt;$G101,"延滞 "&amp;TEXT(TODAY()-$G101,"0")&amp;"日",IF($G101-TODAY()&lt;=1,"返却期日 まもなく","貸出中 あと"&amp;TEXT($G101-TODAY(),"0")&amp;"日")))))</f>
        <v/>
      </c>
      <c r="J101" s="28"/>
    </row>
    <row r="102" customFormat="false" ht="15" hidden="false" customHeight="false" outlineLevel="0" collapsed="false">
      <c r="A102" s="20" t="str">
        <f aca="false">IF($B102="","",COUNTA($B$7:$B102))</f>
        <v/>
      </c>
      <c r="B102" s="21"/>
      <c r="C102" s="38" t="str">
        <f aca="false">IFERROR(VLOOKUP($B102,機器台帳!$B$7:$Q$86,2,0),"")</f>
        <v/>
      </c>
      <c r="D102" s="21"/>
      <c r="E102" s="21"/>
      <c r="F102" s="24"/>
      <c r="G102" s="24"/>
      <c r="H102" s="24"/>
      <c r="I102" s="27" t="str">
        <f aca="true">IF($B102="","",IF($H102&lt;&gt;"","返却済み",IF($G102="","貸出中",IF(TODAY()&gt;$G102,"延滞 "&amp;TEXT(TODAY()-$G102,"0")&amp;"日",IF($G102-TODAY()&lt;=1,"返却期日 まもなく","貸出中 あと"&amp;TEXT($G102-TODAY(),"0")&amp;"日")))))</f>
        <v/>
      </c>
      <c r="J102" s="28"/>
    </row>
    <row r="103" customFormat="false" ht="15" hidden="false" customHeight="false" outlineLevel="0" collapsed="false">
      <c r="A103" s="20" t="str">
        <f aca="false">IF($B103="","",COUNTA($B$7:$B103))</f>
        <v/>
      </c>
      <c r="B103" s="21"/>
      <c r="C103" s="38" t="str">
        <f aca="false">IFERROR(VLOOKUP($B103,機器台帳!$B$7:$Q$86,2,0),"")</f>
        <v/>
      </c>
      <c r="D103" s="21"/>
      <c r="E103" s="21"/>
      <c r="F103" s="24"/>
      <c r="G103" s="24"/>
      <c r="H103" s="24"/>
      <c r="I103" s="27" t="str">
        <f aca="true">IF($B103="","",IF($H103&lt;&gt;"","返却済み",IF($G103="","貸出中",IF(TODAY()&gt;$G103,"延滞 "&amp;TEXT(TODAY()-$G103,"0")&amp;"日",IF($G103-TODAY()&lt;=1,"返却期日 まもなく","貸出中 あと"&amp;TEXT($G103-TODAY(),"0")&amp;"日")))))</f>
        <v/>
      </c>
      <c r="J103" s="28"/>
    </row>
    <row r="104" customFormat="false" ht="15" hidden="false" customHeight="false" outlineLevel="0" collapsed="false">
      <c r="A104" s="20" t="str">
        <f aca="false">IF($B104="","",COUNTA($B$7:$B104))</f>
        <v/>
      </c>
      <c r="B104" s="21"/>
      <c r="C104" s="38" t="str">
        <f aca="false">IFERROR(VLOOKUP($B104,機器台帳!$B$7:$Q$86,2,0),"")</f>
        <v/>
      </c>
      <c r="D104" s="21"/>
      <c r="E104" s="21"/>
      <c r="F104" s="24"/>
      <c r="G104" s="24"/>
      <c r="H104" s="24"/>
      <c r="I104" s="27" t="str">
        <f aca="true">IF($B104="","",IF($H104&lt;&gt;"","返却済み",IF($G104="","貸出中",IF(TODAY()&gt;$G104,"延滞 "&amp;TEXT(TODAY()-$G104,"0")&amp;"日",IF($G104-TODAY()&lt;=1,"返却期日 まもなく","貸出中 あと"&amp;TEXT($G104-TODAY(),"0")&amp;"日")))))</f>
        <v/>
      </c>
      <c r="J104" s="28"/>
    </row>
    <row r="105" customFormat="false" ht="15" hidden="false" customHeight="false" outlineLevel="0" collapsed="false">
      <c r="A105" s="20" t="str">
        <f aca="false">IF($B105="","",COUNTA($B$7:$B105))</f>
        <v/>
      </c>
      <c r="B105" s="21"/>
      <c r="C105" s="38" t="str">
        <f aca="false">IFERROR(VLOOKUP($B105,機器台帳!$B$7:$Q$86,2,0),"")</f>
        <v/>
      </c>
      <c r="D105" s="21"/>
      <c r="E105" s="21"/>
      <c r="F105" s="24"/>
      <c r="G105" s="24"/>
      <c r="H105" s="24"/>
      <c r="I105" s="27" t="str">
        <f aca="true">IF($B105="","",IF($H105&lt;&gt;"","返却済み",IF($G105="","貸出中",IF(TODAY()&gt;$G105,"延滞 "&amp;TEXT(TODAY()-$G105,"0")&amp;"日",IF($G105-TODAY()&lt;=1,"返却期日 まもなく","貸出中 あと"&amp;TEXT($G105-TODAY(),"0")&amp;"日")))))</f>
        <v/>
      </c>
      <c r="J105" s="28"/>
    </row>
    <row r="106" customFormat="false" ht="15" hidden="false" customHeight="false" outlineLevel="0" collapsed="false">
      <c r="A106" s="29" t="str">
        <f aca="false">IF($B106="","",COUNTA($B$7:$B106))</f>
        <v/>
      </c>
      <c r="B106" s="30"/>
      <c r="C106" s="39" t="str">
        <f aca="false">IFERROR(VLOOKUP($B106,機器台帳!$B$7:$Q$86,2,0),"")</f>
        <v/>
      </c>
      <c r="D106" s="30"/>
      <c r="E106" s="30"/>
      <c r="F106" s="33"/>
      <c r="G106" s="33"/>
      <c r="H106" s="33"/>
      <c r="I106" s="36" t="str">
        <f aca="true">IF($B106="","",IF($H106&lt;&gt;"","返却済み",IF($G106="","貸出中",IF(TODAY()&gt;$G106,"延滞 "&amp;TEXT(TODAY()-$G106,"0")&amp;"日",IF($G106-TODAY()&lt;=1,"返却期日 まもなく","貸出中 あと"&amp;TEXT($G106-TODAY(),"0")&amp;"日")))))</f>
        <v/>
      </c>
      <c r="J106" s="37"/>
    </row>
  </sheetData>
  <autoFilter ref="A6:J106"/>
  <mergeCells count="7">
    <mergeCell ref="A1:J1"/>
    <mergeCell ref="A3:B3"/>
    <mergeCell ref="C3:E3"/>
    <mergeCell ref="G3:J3"/>
    <mergeCell ref="A4:B4"/>
    <mergeCell ref="C4:E4"/>
    <mergeCell ref="G4:J4"/>
  </mergeCells>
  <conditionalFormatting sqref="A7:J106">
    <cfRule type="expression" priority="2" aboveAverage="0" equalAverage="0" bottom="0" percent="0" rank="0" text="" dxfId="7">
      <formula>AND($B7&lt;&gt;"",$H7&lt;&gt;"")</formula>
    </cfRule>
    <cfRule type="expression" priority="3" aboveAverage="0" equalAverage="0" bottom="0" percent="0" rank="0" text="" dxfId="5">
      <formula>AND($B7&lt;&gt;"",$H7="",$G7&lt;&gt;"",TODAY()&gt;$G7)</formula>
    </cfRule>
    <cfRule type="expression" priority="4" aboveAverage="0" equalAverage="0" bottom="0" percent="0" rank="0" text="" dxfId="6">
      <formula>AND($B7&lt;&gt;"",$H7="",$G7&lt;&gt;"",$G7-TODAY()&lt;=1)</formula>
    </cfRule>
  </conditionalFormatting>
  <dataValidations count="1">
    <dataValidation allowBlank="true" errorStyle="stop" operator="between" showDropDown="false" showErrorMessage="false" showInputMessage="false" sqref="B7:B106" type="list">
      <formula1>機器台帳!$B$7:$B$86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5" min="2" style="0" width="12"/>
  </cols>
  <sheetData>
    <row r="1" customFormat="false" ht="25.5" hidden="false" customHeight="true" outlineLevel="0" collapsed="false">
      <c r="A1" s="8" t="s">
        <v>77</v>
      </c>
      <c r="B1" s="8"/>
      <c r="C1" s="8"/>
      <c r="D1" s="8"/>
    </row>
    <row r="2" customFormat="false" ht="26.85" hidden="false" customHeight="true" outlineLevel="0" collapsed="false">
      <c r="A2" s="40" t="s">
        <v>78</v>
      </c>
      <c r="B2" s="40"/>
      <c r="C2" s="40"/>
      <c r="D2" s="40"/>
    </row>
    <row r="4" customFormat="false" ht="15" hidden="false" customHeight="false" outlineLevel="0" collapsed="false">
      <c r="A4" s="9" t="s">
        <v>79</v>
      </c>
      <c r="B4" s="9"/>
      <c r="C4" s="9"/>
      <c r="D4" s="41" t="s">
        <v>80</v>
      </c>
    </row>
    <row r="5" customFormat="false" ht="18.75" hidden="false" customHeight="true" outlineLevel="0" collapsed="false">
      <c r="A5" s="42" t="s">
        <v>81</v>
      </c>
      <c r="B5" s="42"/>
      <c r="C5" s="42"/>
      <c r="D5" s="43" t="n">
        <f aca="false">COUNTA(機器台帳!$B$7:$B$86)</f>
        <v>0</v>
      </c>
    </row>
    <row r="6" customFormat="false" ht="18.75" hidden="false" customHeight="true" outlineLevel="0" collapsed="false">
      <c r="A6" s="42" t="s">
        <v>82</v>
      </c>
      <c r="B6" s="42"/>
      <c r="C6" s="42"/>
      <c r="D6" s="43" t="n">
        <f aca="false">SUMPRODUCT((機器台帳!$B$7:$B$86&lt;&gt;"")*(機器台帳!$K$7:$K$86&lt;&gt;""))</f>
        <v>0</v>
      </c>
    </row>
    <row r="7" customFormat="false" ht="18.75" hidden="false" customHeight="true" outlineLevel="0" collapsed="false">
      <c r="A7" s="42" t="s">
        <v>83</v>
      </c>
      <c r="B7" s="42"/>
      <c r="C7" s="42"/>
      <c r="D7" s="43" t="n">
        <f aca="true">COUNTIFS(機器台帳!$M$7:$M$86,"&gt;0",機器台帳!$M$7:$M$86,"&lt;"&amp;TODAY())</f>
        <v>0</v>
      </c>
    </row>
    <row r="8" customFormat="false" ht="18.75" hidden="false" customHeight="true" outlineLevel="0" collapsed="false">
      <c r="A8" s="42" t="s">
        <v>84</v>
      </c>
      <c r="B8" s="42"/>
      <c r="C8" s="42"/>
      <c r="D8" s="43" t="n">
        <f aca="true">COUNTIFS(機器台帳!$M$7:$M$86,"&gt;="&amp;TODAY(),機器台帳!$M$7:$M$86,"&lt;="&amp;TODAY()+30)</f>
        <v>0</v>
      </c>
    </row>
    <row r="9" customFormat="false" ht="18.75" hidden="false" customHeight="true" outlineLevel="0" collapsed="false">
      <c r="A9" s="42" t="s">
        <v>85</v>
      </c>
      <c r="B9" s="42"/>
      <c r="C9" s="42"/>
      <c r="D9" s="43" t="n">
        <f aca="false">SUMPRODUCT((機器台帳!$B$7:$B$86&lt;&gt;"")*(機器台帳!$K$7:$K$86&lt;&gt;"")*(機器台帳!$L$7:$L$86=""))</f>
        <v>0</v>
      </c>
    </row>
    <row r="10" customFormat="false" ht="18.75" hidden="false" customHeight="true" outlineLevel="0" collapsed="false">
      <c r="A10" s="42" t="s">
        <v>86</v>
      </c>
      <c r="B10" s="42"/>
      <c r="C10" s="42"/>
      <c r="D10" s="43" t="n">
        <f aca="false">COUNTIF(機器台帳!$J$7:$J$86,"使用不可")+COUNTIF(機器台帳!$J$7:$J$86,"廃棄")</f>
        <v>0</v>
      </c>
    </row>
    <row r="11" customFormat="false" ht="18.75" hidden="false" customHeight="true" outlineLevel="0" collapsed="false">
      <c r="A11" s="42" t="s">
        <v>87</v>
      </c>
      <c r="B11" s="42"/>
      <c r="C11" s="42"/>
      <c r="D11" s="43" t="n">
        <f aca="false">COUNTIF(機器台帳!$P$7:$P$86,"貸出中")</f>
        <v>0</v>
      </c>
    </row>
    <row r="12" customFormat="false" ht="18.75" hidden="false" customHeight="true" outlineLevel="0" collapsed="false">
      <c r="A12" s="44" t="s">
        <v>88</v>
      </c>
      <c r="B12" s="44"/>
      <c r="C12" s="44"/>
      <c r="D12" s="45" t="n">
        <f aca="true">SUMPRODUCT((貸出・返却!$B$7:$B$106&lt;&gt;"")*(貸出・返却!$H$7:$H$106="")*(貸出・返却!$G$7:$G$106&lt;&gt;"")*(貸出・返却!$G$7:$G$106&lt;TODAY()))</f>
        <v>0</v>
      </c>
    </row>
    <row r="14" customFormat="false" ht="15" hidden="false" customHeight="false" outlineLevel="0" collapsed="false">
      <c r="A14" s="9" t="s">
        <v>89</v>
      </c>
      <c r="B14" s="46" t="s">
        <v>90</v>
      </c>
      <c r="C14" s="46" t="s">
        <v>91</v>
      </c>
      <c r="D14" s="46" t="s">
        <v>92</v>
      </c>
      <c r="E14" s="47" t="s">
        <v>87</v>
      </c>
    </row>
    <row r="15" customFormat="false" ht="18.75" hidden="false" customHeight="true" outlineLevel="0" collapsed="false">
      <c r="A15" s="48" t="str">
        <f aca="false">マスタ!$A$4</f>
        <v>測定器</v>
      </c>
      <c r="B15" s="49" t="n">
        <f aca="false">COUNTIF(機器台帳!$D$7:$D$86,$A15)</f>
        <v>0</v>
      </c>
      <c r="C15" s="49" t="n">
        <f aca="false">SUMPRODUCT((機器台帳!$D$7:$D$86=$A15)*(機器台帳!$K$7:$K$86&lt;&gt;""))</f>
        <v>0</v>
      </c>
      <c r="D15" s="49" t="n">
        <f aca="true">COUNTIFS(機器台帳!$D$7:$D$86,$A15,機器台帳!$M$7:$M$86,"&gt;0",機器台帳!$M$7:$M$86,"&lt;"&amp;TODAY())</f>
        <v>0</v>
      </c>
      <c r="E15" s="50" t="n">
        <f aca="false">SUMPRODUCT((機器台帳!$D$7:$D$86=$A15)*(機器台帳!$P$7:$P$86="貸出中"))</f>
        <v>0</v>
      </c>
    </row>
    <row r="16" customFormat="false" ht="18.75" hidden="false" customHeight="true" outlineLevel="0" collapsed="false">
      <c r="A16" s="48" t="str">
        <f aca="false">マスタ!$A$5</f>
        <v>電動工具</v>
      </c>
      <c r="B16" s="49" t="n">
        <f aca="false">COUNTIF(機器台帳!$D$7:$D$86,$A16)</f>
        <v>0</v>
      </c>
      <c r="C16" s="49" t="n">
        <f aca="false">SUMPRODUCT((機器台帳!$D$7:$D$86=$A16)*(機器台帳!$K$7:$K$86&lt;&gt;""))</f>
        <v>0</v>
      </c>
      <c r="D16" s="49" t="n">
        <f aca="true">COUNTIFS(機器台帳!$D$7:$D$86,$A16,機器台帳!$M$7:$M$86,"&gt;0",機器台帳!$M$7:$M$86,"&lt;"&amp;TODAY())</f>
        <v>0</v>
      </c>
      <c r="E16" s="50" t="n">
        <f aca="false">SUMPRODUCT((機器台帳!$D$7:$D$86=$A16)*(機器台帳!$P$7:$P$86="貸出中"))</f>
        <v>0</v>
      </c>
    </row>
    <row r="17" customFormat="false" ht="18.75" hidden="false" customHeight="true" outlineLevel="0" collapsed="false">
      <c r="A17" s="48" t="str">
        <f aca="false">マスタ!$A$6</f>
        <v>高所・安全器具</v>
      </c>
      <c r="B17" s="49" t="n">
        <f aca="false">COUNTIF(機器台帳!$D$7:$D$86,$A17)</f>
        <v>0</v>
      </c>
      <c r="C17" s="49" t="n">
        <f aca="false">SUMPRODUCT((機器台帳!$D$7:$D$86=$A17)*(機器台帳!$K$7:$K$86&lt;&gt;""))</f>
        <v>0</v>
      </c>
      <c r="D17" s="49" t="n">
        <f aca="true">COUNTIFS(機器台帳!$D$7:$D$86,$A17,機器台帳!$M$7:$M$86,"&gt;0",機器台帳!$M$7:$M$86,"&lt;"&amp;TODAY())</f>
        <v>0</v>
      </c>
      <c r="E17" s="50" t="n">
        <f aca="false">SUMPRODUCT((機器台帳!$D$7:$D$86=$A17)*(機器台帳!$P$7:$P$86="貸出中"))</f>
        <v>0</v>
      </c>
    </row>
    <row r="18" customFormat="false" ht="18.75" hidden="false" customHeight="true" outlineLevel="0" collapsed="false">
      <c r="A18" s="48" t="str">
        <f aca="false">マスタ!$A$7</f>
        <v>絶縁用保護具</v>
      </c>
      <c r="B18" s="49" t="n">
        <f aca="false">COUNTIF(機器台帳!$D$7:$D$86,$A18)</f>
        <v>0</v>
      </c>
      <c r="C18" s="49" t="n">
        <f aca="false">SUMPRODUCT((機器台帳!$D$7:$D$86=$A18)*(機器台帳!$K$7:$K$86&lt;&gt;""))</f>
        <v>0</v>
      </c>
      <c r="D18" s="49" t="n">
        <f aca="true">COUNTIFS(機器台帳!$D$7:$D$86,$A18,機器台帳!$M$7:$M$86,"&gt;0",機器台帳!$M$7:$M$86,"&lt;"&amp;TODAY())</f>
        <v>0</v>
      </c>
      <c r="E18" s="50" t="n">
        <f aca="false">SUMPRODUCT((機器台帳!$D$7:$D$86=$A18)*(機器台帳!$P$7:$P$86="貸出中"))</f>
        <v>0</v>
      </c>
    </row>
    <row r="19" customFormat="false" ht="18.75" hidden="false" customHeight="true" outlineLevel="0" collapsed="false">
      <c r="A19" s="48" t="str">
        <f aca="false">マスタ!$A$8</f>
        <v>発電・照明</v>
      </c>
      <c r="B19" s="49" t="n">
        <f aca="false">COUNTIF(機器台帳!$D$7:$D$86,$A19)</f>
        <v>0</v>
      </c>
      <c r="C19" s="49" t="n">
        <f aca="false">SUMPRODUCT((機器台帳!$D$7:$D$86=$A19)*(機器台帳!$K$7:$K$86&lt;&gt;""))</f>
        <v>0</v>
      </c>
      <c r="D19" s="49" t="n">
        <f aca="true">COUNTIFS(機器台帳!$D$7:$D$86,$A19,機器台帳!$M$7:$M$86,"&gt;0",機器台帳!$M$7:$M$86,"&lt;"&amp;TODAY())</f>
        <v>0</v>
      </c>
      <c r="E19" s="50" t="n">
        <f aca="false">SUMPRODUCT((機器台帳!$D$7:$D$86=$A19)*(機器台帳!$P$7:$P$86="貸出中"))</f>
        <v>0</v>
      </c>
    </row>
    <row r="20" customFormat="false" ht="18.75" hidden="false" customHeight="true" outlineLevel="0" collapsed="false">
      <c r="A20" s="48" t="str">
        <f aca="false">マスタ!$A$9</f>
        <v>その他</v>
      </c>
      <c r="B20" s="49" t="n">
        <f aca="false">COUNTIF(機器台帳!$D$7:$D$86,$A20)</f>
        <v>0</v>
      </c>
      <c r="C20" s="49" t="n">
        <f aca="false">SUMPRODUCT((機器台帳!$D$7:$D$86=$A20)*(機器台帳!$K$7:$K$86&lt;&gt;""))</f>
        <v>0</v>
      </c>
      <c r="D20" s="49" t="n">
        <f aca="true">COUNTIFS(機器台帳!$D$7:$D$86,$A20,機器台帳!$M$7:$M$86,"&gt;0",機器台帳!$M$7:$M$86,"&lt;"&amp;TODAY())</f>
        <v>0</v>
      </c>
      <c r="E20" s="50" t="n">
        <f aca="false">SUMPRODUCT((機器台帳!$D$7:$D$86=$A20)*(機器台帳!$P$7:$P$86="貸出中"))</f>
        <v>0</v>
      </c>
    </row>
    <row r="21" customFormat="false" ht="15" hidden="false" customHeight="false" outlineLevel="0" collapsed="false">
      <c r="A21" s="51" t="s">
        <v>93</v>
      </c>
      <c r="B21" s="52" t="n">
        <f aca="false">SUM(B15:B20)</f>
        <v>0</v>
      </c>
      <c r="C21" s="52" t="n">
        <f aca="false">SUM(C15:C20)</f>
        <v>0</v>
      </c>
      <c r="D21" s="52" t="n">
        <f aca="false">SUM(D15:D20)</f>
        <v>0</v>
      </c>
      <c r="E21" s="53" t="n">
        <f aca="false">SUM(E15:E20)</f>
        <v>0</v>
      </c>
    </row>
    <row r="23" customFormat="false" ht="15" hidden="false" customHeight="true" outlineLevel="0" collapsed="false">
      <c r="A23" s="40" t="s">
        <v>94</v>
      </c>
      <c r="B23" s="40"/>
      <c r="C23" s="40"/>
      <c r="D23" s="40"/>
      <c r="E23" s="40"/>
    </row>
    <row r="24" customFormat="false" ht="15" hidden="false" customHeight="false" outlineLevel="0" collapsed="false">
      <c r="A24" s="40"/>
      <c r="B24" s="40"/>
      <c r="C24" s="40"/>
      <c r="D24" s="40"/>
      <c r="E24" s="40"/>
    </row>
  </sheetData>
  <mergeCells count="12">
    <mergeCell ref="A1:D1"/>
    <mergeCell ref="A2:D2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23:E24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Q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2"/>
    <col collapsed="false" customWidth="true" hidden="false" outlineLevel="0" max="3" min="3" style="0" width="26"/>
    <col collapsed="false" customWidth="true" hidden="false" outlineLevel="0" max="4" min="4" style="0" width="15"/>
    <col collapsed="false" customWidth="true" hidden="false" outlineLevel="0" max="5" min="5" style="0" width="14"/>
    <col collapsed="false" customWidth="true" hidden="false" outlineLevel="0" max="6" min="6" style="0" width="16"/>
    <col collapsed="false" customWidth="true" hidden="false" outlineLevel="0" max="7" min="7" style="0" width="14"/>
    <col collapsed="false" customWidth="true" hidden="false" outlineLevel="0" max="8" min="8" style="0" width="11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2" min="11" style="0" width="11"/>
    <col collapsed="false" customWidth="true" hidden="false" outlineLevel="0" max="13" min="13" style="0" width="12"/>
    <col collapsed="false" customWidth="true" hidden="false" outlineLevel="0" max="14" min="14" style="0" width="8"/>
    <col collapsed="false" customWidth="true" hidden="false" outlineLevel="0" max="15" min="15" style="0" width="18"/>
    <col collapsed="false" customWidth="true" hidden="false" outlineLevel="0" max="16" min="16" style="0" width="10"/>
    <col collapsed="false" customWidth="true" hidden="false" outlineLevel="0" max="17" min="17" style="0" width="22"/>
  </cols>
  <sheetData>
    <row r="1" customFormat="false" ht="17.15" hidden="false" customHeight="false" outlineLevel="0" collapsed="false">
      <c r="A1" s="54" t="s">
        <v>95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3" customFormat="false" ht="30" hidden="false" customHeight="true" outlineLevel="0" collapsed="false">
      <c r="A3" s="17" t="s">
        <v>18</v>
      </c>
      <c r="B3" s="18" t="s">
        <v>58</v>
      </c>
      <c r="C3" s="18" t="s">
        <v>59</v>
      </c>
      <c r="D3" s="18" t="s">
        <v>60</v>
      </c>
      <c r="E3" s="18" t="s">
        <v>61</v>
      </c>
      <c r="F3" s="18" t="s">
        <v>62</v>
      </c>
      <c r="G3" s="18" t="s">
        <v>63</v>
      </c>
      <c r="H3" s="18" t="s">
        <v>64</v>
      </c>
      <c r="I3" s="18" t="s">
        <v>65</v>
      </c>
      <c r="J3" s="18" t="s">
        <v>66</v>
      </c>
      <c r="K3" s="18" t="s">
        <v>67</v>
      </c>
      <c r="L3" s="18" t="s">
        <v>68</v>
      </c>
      <c r="M3" s="18" t="s">
        <v>20</v>
      </c>
      <c r="N3" s="18" t="s">
        <v>69</v>
      </c>
      <c r="O3" s="18" t="s">
        <v>70</v>
      </c>
      <c r="P3" s="18" t="s">
        <v>24</v>
      </c>
      <c r="Q3" s="19" t="s">
        <v>57</v>
      </c>
    </row>
    <row r="4" customFormat="false" ht="15" hidden="false" customHeight="false" outlineLevel="0" collapsed="false">
      <c r="A4" s="55" t="n">
        <v>1</v>
      </c>
      <c r="B4" s="21" t="s">
        <v>96</v>
      </c>
      <c r="C4" s="56" t="s">
        <v>97</v>
      </c>
      <c r="D4" s="56" t="s">
        <v>33</v>
      </c>
      <c r="E4" s="56" t="s">
        <v>98</v>
      </c>
      <c r="F4" s="21" t="s">
        <v>99</v>
      </c>
      <c r="G4" s="21" t="s">
        <v>100</v>
      </c>
      <c r="H4" s="22" t="n">
        <v>45383</v>
      </c>
      <c r="I4" s="56" t="s">
        <v>101</v>
      </c>
      <c r="J4" s="57" t="s">
        <v>102</v>
      </c>
      <c r="K4" s="57" t="n">
        <v>12</v>
      </c>
      <c r="L4" s="24" t="n">
        <v>46122</v>
      </c>
      <c r="M4" s="24" t="n">
        <v>46487</v>
      </c>
      <c r="N4" s="58" t="n">
        <v>220</v>
      </c>
      <c r="O4" s="57" t="s">
        <v>103</v>
      </c>
      <c r="P4" s="57" t="s">
        <v>87</v>
      </c>
      <c r="Q4" s="28"/>
    </row>
    <row r="5" customFormat="false" ht="15" hidden="false" customHeight="false" outlineLevel="0" collapsed="false">
      <c r="A5" s="55" t="n">
        <v>2</v>
      </c>
      <c r="B5" s="21" t="s">
        <v>104</v>
      </c>
      <c r="C5" s="56" t="s">
        <v>31</v>
      </c>
      <c r="D5" s="56" t="s">
        <v>33</v>
      </c>
      <c r="E5" s="56" t="s">
        <v>98</v>
      </c>
      <c r="F5" s="21" t="s">
        <v>105</v>
      </c>
      <c r="G5" s="21" t="s">
        <v>106</v>
      </c>
      <c r="H5" s="22" t="n">
        <v>45323</v>
      </c>
      <c r="I5" s="56" t="s">
        <v>101</v>
      </c>
      <c r="J5" s="57" t="s">
        <v>102</v>
      </c>
      <c r="K5" s="57" t="n">
        <v>6</v>
      </c>
      <c r="L5" s="24" t="n">
        <v>46073</v>
      </c>
      <c r="M5" s="24" t="n">
        <v>46254</v>
      </c>
      <c r="N5" s="58" t="n">
        <v>-13</v>
      </c>
      <c r="O5" s="57" t="s">
        <v>107</v>
      </c>
      <c r="P5" s="57" t="s">
        <v>108</v>
      </c>
      <c r="Q5" s="59" t="s">
        <v>109</v>
      </c>
    </row>
    <row r="6" customFormat="false" ht="15" hidden="false" customHeight="false" outlineLevel="0" collapsed="false">
      <c r="A6" s="60" t="n">
        <v>3</v>
      </c>
      <c r="B6" s="30" t="s">
        <v>110</v>
      </c>
      <c r="C6" s="61" t="s">
        <v>111</v>
      </c>
      <c r="D6" s="61" t="s">
        <v>29</v>
      </c>
      <c r="E6" s="61" t="s">
        <v>112</v>
      </c>
      <c r="F6" s="30" t="s">
        <v>113</v>
      </c>
      <c r="G6" s="30" t="s">
        <v>114</v>
      </c>
      <c r="H6" s="31" t="n">
        <v>45901</v>
      </c>
      <c r="I6" s="61" t="s">
        <v>115</v>
      </c>
      <c r="J6" s="62" t="s">
        <v>102</v>
      </c>
      <c r="K6" s="62" t="n">
        <v>6</v>
      </c>
      <c r="L6" s="33" t="n">
        <v>46188</v>
      </c>
      <c r="M6" s="33" t="n">
        <v>46371</v>
      </c>
      <c r="N6" s="63" t="n">
        <v>104</v>
      </c>
      <c r="O6" s="62" t="s">
        <v>116</v>
      </c>
      <c r="P6" s="62" t="s">
        <v>87</v>
      </c>
      <c r="Q6" s="64" t="s">
        <v>117</v>
      </c>
    </row>
    <row r="8" customFormat="false" ht="15" hidden="false" customHeight="true" outlineLevel="0" collapsed="false">
      <c r="A8" s="40" t="s">
        <v>118</v>
      </c>
      <c r="B8" s="40"/>
      <c r="C8" s="40"/>
      <c r="D8" s="40"/>
      <c r="E8" s="40"/>
      <c r="F8" s="40"/>
      <c r="G8" s="40"/>
      <c r="H8" s="40"/>
      <c r="I8" s="40"/>
      <c r="J8" s="40"/>
    </row>
  </sheetData>
  <mergeCells count="2">
    <mergeCell ref="A1:Q1"/>
    <mergeCell ref="A8:J8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5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7"/>
    <col collapsed="false" customWidth="true" hidden="false" outlineLevel="0" max="2" min="2" style="0" width="3"/>
    <col collapsed="false" customWidth="true" hidden="false" outlineLevel="0" max="3" min="3" style="0" width="14"/>
    <col collapsed="false" customWidth="true" hidden="false" outlineLevel="0" max="4" min="4" style="0" width="3"/>
    <col collapsed="false" customWidth="true" hidden="false" outlineLevel="0" max="5" min="5" style="0" width="15"/>
    <col collapsed="false" customWidth="true" hidden="false" outlineLevel="0" max="6" min="6" style="0" width="9"/>
    <col collapsed="false" customWidth="true" hidden="false" outlineLevel="0" max="9" min="9" style="0" width="30"/>
    <col collapsed="false" customWidth="true" hidden="false" outlineLevel="0" max="10" min="10" style="0" width="16"/>
    <col collapsed="false" customWidth="true" hidden="false" outlineLevel="0" max="11" min="11" style="0" width="10"/>
  </cols>
  <sheetData>
    <row r="1" customFormat="false" ht="15" hidden="false" customHeight="false" outlineLevel="0" collapsed="false">
      <c r="A1" s="65" t="s">
        <v>119</v>
      </c>
    </row>
    <row r="3" customFormat="false" ht="15" hidden="false" customHeight="false" outlineLevel="0" collapsed="false">
      <c r="A3" s="66" t="s">
        <v>60</v>
      </c>
      <c r="C3" s="66" t="s">
        <v>66</v>
      </c>
      <c r="E3" s="67" t="s">
        <v>120</v>
      </c>
      <c r="F3" s="47" t="s">
        <v>121</v>
      </c>
      <c r="I3" s="65" t="s">
        <v>122</v>
      </c>
    </row>
    <row r="4" customFormat="false" ht="15" hidden="false" customHeight="false" outlineLevel="0" collapsed="false">
      <c r="A4" s="68" t="s">
        <v>33</v>
      </c>
      <c r="C4" s="68" t="s">
        <v>102</v>
      </c>
      <c r="E4" s="48" t="s">
        <v>123</v>
      </c>
      <c r="F4" s="50"/>
      <c r="I4" s="67" t="s">
        <v>59</v>
      </c>
      <c r="J4" s="46" t="s">
        <v>60</v>
      </c>
      <c r="K4" s="47" t="s">
        <v>124</v>
      </c>
    </row>
    <row r="5" customFormat="false" ht="15" hidden="false" customHeight="false" outlineLevel="0" collapsed="false">
      <c r="A5" s="68" t="s">
        <v>125</v>
      </c>
      <c r="C5" s="68" t="s">
        <v>126</v>
      </c>
      <c r="E5" s="69" t="s">
        <v>127</v>
      </c>
      <c r="F5" s="50" t="n">
        <v>6</v>
      </c>
      <c r="I5" s="48" t="s">
        <v>97</v>
      </c>
      <c r="J5" s="70" t="s">
        <v>33</v>
      </c>
      <c r="K5" s="50" t="n">
        <v>12</v>
      </c>
    </row>
    <row r="6" customFormat="false" ht="15" hidden="false" customHeight="false" outlineLevel="0" collapsed="false">
      <c r="A6" s="68" t="s">
        <v>128</v>
      </c>
      <c r="C6" s="68" t="s">
        <v>129</v>
      </c>
      <c r="E6" s="69" t="s">
        <v>130</v>
      </c>
      <c r="F6" s="50" t="n">
        <v>12</v>
      </c>
      <c r="I6" s="48" t="s">
        <v>131</v>
      </c>
      <c r="J6" s="70" t="s">
        <v>33</v>
      </c>
      <c r="K6" s="50" t="n">
        <v>12</v>
      </c>
    </row>
    <row r="7" customFormat="false" ht="15" hidden="false" customHeight="false" outlineLevel="0" collapsed="false">
      <c r="A7" s="68" t="s">
        <v>29</v>
      </c>
      <c r="C7" s="68" t="s">
        <v>132</v>
      </c>
      <c r="E7" s="69" t="s">
        <v>133</v>
      </c>
      <c r="F7" s="50" t="n">
        <v>24</v>
      </c>
      <c r="I7" s="48" t="s">
        <v>134</v>
      </c>
      <c r="J7" s="70" t="s">
        <v>33</v>
      </c>
      <c r="K7" s="50" t="n">
        <v>12</v>
      </c>
    </row>
    <row r="8" customFormat="false" ht="15" hidden="false" customHeight="false" outlineLevel="0" collapsed="false">
      <c r="A8" s="68" t="s">
        <v>135</v>
      </c>
      <c r="C8" s="71" t="s">
        <v>136</v>
      </c>
      <c r="E8" s="72" t="s">
        <v>137</v>
      </c>
      <c r="F8" s="73" t="n">
        <v>36</v>
      </c>
      <c r="I8" s="48" t="s">
        <v>138</v>
      </c>
      <c r="J8" s="70" t="s">
        <v>33</v>
      </c>
      <c r="K8" s="50" t="n">
        <v>12</v>
      </c>
    </row>
    <row r="9" customFormat="false" ht="15" hidden="false" customHeight="false" outlineLevel="0" collapsed="false">
      <c r="A9" s="71" t="s">
        <v>139</v>
      </c>
      <c r="I9" s="48" t="s">
        <v>140</v>
      </c>
      <c r="J9" s="70" t="s">
        <v>33</v>
      </c>
      <c r="K9" s="50" t="n">
        <v>12</v>
      </c>
    </row>
    <row r="10" customFormat="false" ht="15" hidden="false" customHeight="true" outlineLevel="0" collapsed="false">
      <c r="E10" s="40" t="s">
        <v>141</v>
      </c>
      <c r="F10" s="40"/>
      <c r="I10" s="48" t="s">
        <v>142</v>
      </c>
      <c r="J10" s="70" t="s">
        <v>33</v>
      </c>
      <c r="K10" s="50" t="n">
        <v>12</v>
      </c>
    </row>
    <row r="11" customFormat="false" ht="15" hidden="false" customHeight="false" outlineLevel="0" collapsed="false">
      <c r="E11" s="40"/>
      <c r="F11" s="40"/>
      <c r="I11" s="48" t="s">
        <v>31</v>
      </c>
      <c r="J11" s="70" t="s">
        <v>33</v>
      </c>
      <c r="K11" s="50" t="n">
        <v>6</v>
      </c>
    </row>
    <row r="12" customFormat="false" ht="15" hidden="false" customHeight="false" outlineLevel="0" collapsed="false">
      <c r="I12" s="48" t="s">
        <v>143</v>
      </c>
      <c r="J12" s="70" t="s">
        <v>33</v>
      </c>
      <c r="K12" s="50" t="n">
        <v>12</v>
      </c>
    </row>
    <row r="13" customFormat="false" ht="15" hidden="false" customHeight="false" outlineLevel="0" collapsed="false">
      <c r="I13" s="48" t="s">
        <v>144</v>
      </c>
      <c r="J13" s="70" t="s">
        <v>33</v>
      </c>
      <c r="K13" s="50" t="n">
        <v>12</v>
      </c>
    </row>
    <row r="14" customFormat="false" ht="15" hidden="false" customHeight="false" outlineLevel="0" collapsed="false">
      <c r="I14" s="48" t="s">
        <v>145</v>
      </c>
      <c r="J14" s="70" t="s">
        <v>33</v>
      </c>
      <c r="K14" s="50" t="n">
        <v>12</v>
      </c>
    </row>
    <row r="15" customFormat="false" ht="15" hidden="false" customHeight="false" outlineLevel="0" collapsed="false">
      <c r="I15" s="48" t="s">
        <v>146</v>
      </c>
      <c r="J15" s="70" t="s">
        <v>33</v>
      </c>
      <c r="K15" s="50" t="n">
        <v>12</v>
      </c>
    </row>
    <row r="16" customFormat="false" ht="15" hidden="false" customHeight="false" outlineLevel="0" collapsed="false">
      <c r="I16" s="48" t="s">
        <v>147</v>
      </c>
      <c r="J16" s="70" t="s">
        <v>33</v>
      </c>
      <c r="K16" s="50" t="n">
        <v>12</v>
      </c>
    </row>
    <row r="17" customFormat="false" ht="15" hidden="false" customHeight="false" outlineLevel="0" collapsed="false">
      <c r="I17" s="48" t="s">
        <v>148</v>
      </c>
      <c r="J17" s="70" t="s">
        <v>125</v>
      </c>
      <c r="K17" s="50"/>
    </row>
    <row r="18" customFormat="false" ht="15" hidden="false" customHeight="false" outlineLevel="0" collapsed="false">
      <c r="I18" s="48" t="s">
        <v>149</v>
      </c>
      <c r="J18" s="70" t="s">
        <v>125</v>
      </c>
      <c r="K18" s="50"/>
    </row>
    <row r="19" customFormat="false" ht="15" hidden="false" customHeight="false" outlineLevel="0" collapsed="false">
      <c r="I19" s="48" t="s">
        <v>150</v>
      </c>
      <c r="J19" s="70" t="s">
        <v>125</v>
      </c>
      <c r="K19" s="50"/>
    </row>
    <row r="20" customFormat="false" ht="15" hidden="false" customHeight="false" outlineLevel="0" collapsed="false">
      <c r="I20" s="48" t="s">
        <v>151</v>
      </c>
      <c r="J20" s="70" t="s">
        <v>125</v>
      </c>
      <c r="K20" s="50"/>
    </row>
    <row r="21" customFormat="false" ht="15" hidden="false" customHeight="false" outlineLevel="0" collapsed="false">
      <c r="I21" s="48" t="s">
        <v>152</v>
      </c>
      <c r="J21" s="70" t="s">
        <v>125</v>
      </c>
      <c r="K21" s="50" t="n">
        <v>12</v>
      </c>
    </row>
    <row r="22" customFormat="false" ht="15" hidden="false" customHeight="false" outlineLevel="0" collapsed="false">
      <c r="I22" s="48" t="s">
        <v>153</v>
      </c>
      <c r="J22" s="70" t="s">
        <v>125</v>
      </c>
      <c r="K22" s="50" t="n">
        <v>12</v>
      </c>
    </row>
    <row r="23" customFormat="false" ht="15" hidden="false" customHeight="false" outlineLevel="0" collapsed="false">
      <c r="I23" s="48" t="s">
        <v>154</v>
      </c>
      <c r="J23" s="70" t="s">
        <v>125</v>
      </c>
      <c r="K23" s="50"/>
    </row>
    <row r="24" customFormat="false" ht="15" hidden="false" customHeight="false" outlineLevel="0" collapsed="false">
      <c r="I24" s="48" t="s">
        <v>155</v>
      </c>
      <c r="J24" s="70" t="s">
        <v>125</v>
      </c>
      <c r="K24" s="50" t="n">
        <v>12</v>
      </c>
    </row>
    <row r="25" customFormat="false" ht="15" hidden="false" customHeight="false" outlineLevel="0" collapsed="false">
      <c r="I25" s="48" t="s">
        <v>156</v>
      </c>
      <c r="J25" s="70" t="s">
        <v>125</v>
      </c>
      <c r="K25" s="50"/>
    </row>
    <row r="26" customFormat="false" ht="15" hidden="false" customHeight="false" outlineLevel="0" collapsed="false">
      <c r="I26" s="48" t="s">
        <v>157</v>
      </c>
      <c r="J26" s="70" t="s">
        <v>125</v>
      </c>
      <c r="K26" s="50" t="n">
        <v>12</v>
      </c>
    </row>
    <row r="27" customFormat="false" ht="15" hidden="false" customHeight="false" outlineLevel="0" collapsed="false">
      <c r="I27" s="48" t="s">
        <v>158</v>
      </c>
      <c r="J27" s="70" t="s">
        <v>128</v>
      </c>
      <c r="K27" s="50" t="n">
        <v>12</v>
      </c>
    </row>
    <row r="28" customFormat="false" ht="15" hidden="false" customHeight="false" outlineLevel="0" collapsed="false">
      <c r="I28" s="48" t="s">
        <v>159</v>
      </c>
      <c r="J28" s="70" t="s">
        <v>128</v>
      </c>
      <c r="K28" s="50" t="n">
        <v>12</v>
      </c>
    </row>
    <row r="29" customFormat="false" ht="15" hidden="false" customHeight="false" outlineLevel="0" collapsed="false">
      <c r="I29" s="48" t="s">
        <v>160</v>
      </c>
      <c r="J29" s="70" t="s">
        <v>128</v>
      </c>
      <c r="K29" s="50" t="n">
        <v>12</v>
      </c>
    </row>
    <row r="30" customFormat="false" ht="15" hidden="false" customHeight="false" outlineLevel="0" collapsed="false">
      <c r="I30" s="48" t="s">
        <v>161</v>
      </c>
      <c r="J30" s="70" t="s">
        <v>128</v>
      </c>
      <c r="K30" s="50" t="n">
        <v>12</v>
      </c>
    </row>
    <row r="31" customFormat="false" ht="15" hidden="false" customHeight="false" outlineLevel="0" collapsed="false">
      <c r="I31" s="48" t="s">
        <v>162</v>
      </c>
      <c r="J31" s="70" t="s">
        <v>128</v>
      </c>
      <c r="K31" s="50" t="n">
        <v>12</v>
      </c>
    </row>
    <row r="32" customFormat="false" ht="15" hidden="false" customHeight="false" outlineLevel="0" collapsed="false">
      <c r="I32" s="48" t="s">
        <v>163</v>
      </c>
      <c r="J32" s="70" t="s">
        <v>128</v>
      </c>
      <c r="K32" s="50" t="n">
        <v>12</v>
      </c>
    </row>
    <row r="33" customFormat="false" ht="15" hidden="false" customHeight="false" outlineLevel="0" collapsed="false">
      <c r="I33" s="48" t="s">
        <v>164</v>
      </c>
      <c r="J33" s="70" t="s">
        <v>128</v>
      </c>
      <c r="K33" s="50" t="n">
        <v>12</v>
      </c>
    </row>
    <row r="34" customFormat="false" ht="15" hidden="false" customHeight="false" outlineLevel="0" collapsed="false">
      <c r="I34" s="48" t="s">
        <v>165</v>
      </c>
      <c r="J34" s="70" t="s">
        <v>29</v>
      </c>
      <c r="K34" s="50" t="n">
        <v>6</v>
      </c>
    </row>
    <row r="35" customFormat="false" ht="15" hidden="false" customHeight="false" outlineLevel="0" collapsed="false">
      <c r="I35" s="48" t="s">
        <v>111</v>
      </c>
      <c r="J35" s="70" t="s">
        <v>29</v>
      </c>
      <c r="K35" s="50" t="n">
        <v>6</v>
      </c>
    </row>
    <row r="36" customFormat="false" ht="15" hidden="false" customHeight="false" outlineLevel="0" collapsed="false">
      <c r="I36" s="48" t="s">
        <v>166</v>
      </c>
      <c r="J36" s="70" t="s">
        <v>29</v>
      </c>
      <c r="K36" s="50" t="n">
        <v>6</v>
      </c>
    </row>
    <row r="37" customFormat="false" ht="15" hidden="false" customHeight="false" outlineLevel="0" collapsed="false">
      <c r="I37" s="48" t="s">
        <v>167</v>
      </c>
      <c r="J37" s="70" t="s">
        <v>29</v>
      </c>
      <c r="K37" s="50" t="n">
        <v>6</v>
      </c>
    </row>
    <row r="38" customFormat="false" ht="15" hidden="false" customHeight="false" outlineLevel="0" collapsed="false">
      <c r="I38" s="48" t="s">
        <v>168</v>
      </c>
      <c r="J38" s="70" t="s">
        <v>29</v>
      </c>
      <c r="K38" s="50" t="n">
        <v>6</v>
      </c>
    </row>
    <row r="39" customFormat="false" ht="15" hidden="false" customHeight="false" outlineLevel="0" collapsed="false">
      <c r="I39" s="48" t="s">
        <v>169</v>
      </c>
      <c r="J39" s="70" t="s">
        <v>29</v>
      </c>
      <c r="K39" s="50" t="n">
        <v>6</v>
      </c>
    </row>
    <row r="40" customFormat="false" ht="15" hidden="false" customHeight="false" outlineLevel="0" collapsed="false">
      <c r="I40" s="48" t="s">
        <v>170</v>
      </c>
      <c r="J40" s="70" t="s">
        <v>29</v>
      </c>
      <c r="K40" s="50" t="n">
        <v>6</v>
      </c>
    </row>
    <row r="41" customFormat="false" ht="15" hidden="false" customHeight="false" outlineLevel="0" collapsed="false">
      <c r="I41" s="48" t="s">
        <v>171</v>
      </c>
      <c r="J41" s="70" t="s">
        <v>135</v>
      </c>
      <c r="K41" s="50" t="n">
        <v>12</v>
      </c>
    </row>
    <row r="42" customFormat="false" ht="15" hidden="false" customHeight="false" outlineLevel="0" collapsed="false">
      <c r="I42" s="48" t="s">
        <v>172</v>
      </c>
      <c r="J42" s="70" t="s">
        <v>135</v>
      </c>
      <c r="K42" s="50"/>
    </row>
    <row r="43" customFormat="false" ht="15" hidden="false" customHeight="false" outlineLevel="0" collapsed="false">
      <c r="I43" s="69" t="s">
        <v>173</v>
      </c>
      <c r="J43" s="70" t="s">
        <v>135</v>
      </c>
      <c r="K43" s="50"/>
    </row>
    <row r="44" customFormat="false" ht="15" hidden="false" customHeight="false" outlineLevel="0" collapsed="false">
      <c r="I44" s="48" t="s">
        <v>174</v>
      </c>
      <c r="J44" s="70" t="s">
        <v>135</v>
      </c>
      <c r="K44" s="50" t="n">
        <v>12</v>
      </c>
    </row>
    <row r="45" customFormat="false" ht="15" hidden="false" customHeight="false" outlineLevel="0" collapsed="false">
      <c r="I45" s="48" t="s">
        <v>175</v>
      </c>
      <c r="J45" s="70" t="s">
        <v>135</v>
      </c>
      <c r="K45" s="50" t="n">
        <v>12</v>
      </c>
    </row>
    <row r="46" customFormat="false" ht="15" hidden="false" customHeight="false" outlineLevel="0" collapsed="false">
      <c r="I46" s="48" t="s">
        <v>176</v>
      </c>
      <c r="J46" s="70" t="s">
        <v>135</v>
      </c>
      <c r="K46" s="50" t="n">
        <v>12</v>
      </c>
    </row>
    <row r="47" customFormat="false" ht="15" hidden="false" customHeight="false" outlineLevel="0" collapsed="false">
      <c r="I47" s="48" t="s">
        <v>177</v>
      </c>
      <c r="J47" s="70" t="s">
        <v>139</v>
      </c>
      <c r="K47" s="50"/>
    </row>
    <row r="48" customFormat="false" ht="15" hidden="false" customHeight="false" outlineLevel="0" collapsed="false">
      <c r="I48" s="48" t="s">
        <v>178</v>
      </c>
      <c r="J48" s="70" t="s">
        <v>139</v>
      </c>
      <c r="K48" s="50"/>
    </row>
    <row r="49" customFormat="false" ht="15" hidden="false" customHeight="false" outlineLevel="0" collapsed="false">
      <c r="I49" s="48" t="s">
        <v>179</v>
      </c>
      <c r="J49" s="70" t="s">
        <v>139</v>
      </c>
      <c r="K49" s="50" t="n">
        <v>12</v>
      </c>
    </row>
    <row r="50" customFormat="false" ht="15" hidden="false" customHeight="false" outlineLevel="0" collapsed="false">
      <c r="I50" s="48" t="s">
        <v>180</v>
      </c>
      <c r="J50" s="70" t="s">
        <v>139</v>
      </c>
      <c r="K50" s="50" t="n">
        <v>6</v>
      </c>
    </row>
    <row r="51" customFormat="false" ht="15" hidden="false" customHeight="false" outlineLevel="0" collapsed="false">
      <c r="I51" s="48" t="s">
        <v>181</v>
      </c>
      <c r="J51" s="70" t="s">
        <v>139</v>
      </c>
      <c r="K51" s="50"/>
    </row>
    <row r="52" customFormat="false" ht="15" hidden="false" customHeight="false" outlineLevel="0" collapsed="false">
      <c r="I52" s="74" t="s">
        <v>182</v>
      </c>
      <c r="J52" s="75" t="s">
        <v>139</v>
      </c>
      <c r="K52" s="73"/>
    </row>
    <row r="54" customFormat="false" ht="15" hidden="false" customHeight="true" outlineLevel="0" collapsed="false">
      <c r="I54" s="40" t="s">
        <v>183</v>
      </c>
      <c r="J54" s="40"/>
      <c r="K54" s="40"/>
    </row>
    <row r="55" customFormat="false" ht="15" hidden="false" customHeight="false" outlineLevel="0" collapsed="false">
      <c r="I55" s="40"/>
      <c r="J55" s="40"/>
      <c r="K55" s="40"/>
    </row>
  </sheetData>
  <mergeCells count="2">
    <mergeCell ref="E10:F11"/>
    <mergeCell ref="I54:K55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2026-09-02T01:01:45Z</dcterms:created>
  <dc:creator>openpyxl</dc:creator>
  <dc:description/>
  <dc:language>en-US</dc:language>
  <cp:lastModifiedBy/>
  <dcterms:modified xsi:type="dcterms:W3CDTF">2026-09-02T01:01:45Z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