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使い方" sheetId="1" state="visible" r:id="rId1"/>
    <sheet xmlns:r="http://schemas.openxmlformats.org/officeDocument/2006/relationships" name="マスタ" sheetId="2" state="visible" r:id="rId2"/>
    <sheet xmlns:r="http://schemas.openxmlformats.org/officeDocument/2006/relationships" name="条件" sheetId="3" state="visible" r:id="rId3"/>
    <sheet xmlns:r="http://schemas.openxmlformats.org/officeDocument/2006/relationships" name="単価内訳" sheetId="4" state="visible" r:id="rId4"/>
    <sheet xmlns:r="http://schemas.openxmlformats.org/officeDocument/2006/relationships" name="複合単価一覧" sheetId="5" state="visible" r:id="rId5"/>
    <sheet xmlns:r="http://schemas.openxmlformats.org/officeDocument/2006/relationships" name="工事内訳書" sheetId="6" state="visible" r:id="rId6"/>
    <sheet xmlns:r="http://schemas.openxmlformats.org/officeDocument/2006/relationships" name="参考歩掛" sheetId="7" state="visible" r:id="rId7"/>
  </sheets>
  <definedNames>
    <definedName name="_xlnm.Print_Area" localSheetId="0">'使い方'!$A$1:$B$30</definedName>
    <definedName name="_xlnm.Print_Area" localSheetId="1">'マスタ'!$A$1:$N$20</definedName>
    <definedName name="_xlnm.Print_Area" localSheetId="2">'条件'!$A$1:$F$42</definedName>
    <definedName name="_xlnm.Print_Titles" localSheetId="3">'単価内訳'!$6:$6</definedName>
    <definedName name="_xlnm.Print_Area" localSheetId="3">'単価内訳'!$A$1:$L$306</definedName>
    <definedName name="_xlnm.Print_Titles" localSheetId="4">'複合単価一覧'!$6:$6</definedName>
    <definedName name="_xlnm.Print_Area" localSheetId="4">'複合単価一覧'!$A$1:$M$67</definedName>
    <definedName name="_xlnm.Print_Titles" localSheetId="5">'工事内訳書'!$8:$8</definedName>
    <definedName name="_xlnm.Print_Area" localSheetId="5">'工事内訳書'!$A$1:$G$92</definedName>
    <definedName name="_xlnm.Print_Titles" localSheetId="6">'参考歩掛'!$5:$5</definedName>
    <definedName name="_xlnm.Print_Area" localSheetId="6">'参考歩掛'!$A$1:$H$87</definedName>
  </definedNames>
  <calcPr calcId="124519" fullCalcOnLoad="1"/>
</workbook>
</file>

<file path=xl/styles.xml><?xml version="1.0" encoding="utf-8"?>
<styleSheet xmlns="http://schemas.openxmlformats.org/spreadsheetml/2006/main">
  <numFmts count="6">
    <numFmt numFmtId="164" formatCode="yyyy/m/d"/>
    <numFmt numFmtId="165" formatCode="0.0&quot;％&quot;"/>
    <numFmt numFmtId="166" formatCode="0&quot;円単位&quot;"/>
    <numFmt numFmtId="167" formatCode="0&quot;％&quot;"/>
    <numFmt numFmtId="168" formatCode="0.###"/>
    <numFmt numFmtId="169" formatCode="#,##0.0"/>
  </numFmts>
  <fonts count="10">
    <font>
      <name val="Calibri"/>
      <family val="2"/>
      <color theme="1"/>
      <sz val="11"/>
      <scheme val="minor"/>
    </font>
    <font>
      <name val="Yu Gothic"/>
      <b val="1"/>
      <color rgb="003A2A18"/>
      <sz val="16"/>
    </font>
    <font>
      <name val="Yu Gothic"/>
      <color rgb="006B7280"/>
      <sz val="9"/>
    </font>
    <font>
      <name val="Yu Gothic"/>
      <b val="1"/>
      <color rgb="003A2A18"/>
      <sz val="11"/>
    </font>
    <font>
      <name val="Yu Gothic"/>
      <b val="1"/>
      <sz val="10"/>
    </font>
    <font>
      <name val="Yu Gothic"/>
      <sz val="10"/>
    </font>
    <font>
      <name val="Yu Gothic"/>
      <b val="1"/>
      <color rgb="003A2A18"/>
      <sz val="15"/>
    </font>
    <font>
      <name val="Yu Gothic"/>
      <b val="1"/>
      <color rgb="001F2937"/>
      <sz val="9.5"/>
    </font>
    <font>
      <name val="Yu Gothic"/>
      <b val="1"/>
      <color rgb="00374151"/>
      <sz val="9.5"/>
    </font>
    <font>
      <name val="Yu Gothic"/>
      <b val="1"/>
      <color rgb="003A2A18"/>
      <sz val="17"/>
    </font>
  </fonts>
  <fills count="7">
    <fill>
      <patternFill/>
    </fill>
    <fill>
      <patternFill patternType="gray125"/>
    </fill>
    <fill>
      <patternFill patternType="solid">
        <fgColor rgb="00E4E9F0"/>
      </patternFill>
    </fill>
    <fill>
      <patternFill patternType="solid">
        <fgColor rgb="00F2F5F9"/>
      </patternFill>
    </fill>
    <fill>
      <patternFill patternType="solid">
        <fgColor rgb="00FFFFFF"/>
      </patternFill>
    </fill>
    <fill>
      <patternFill patternType="solid">
        <fgColor rgb="00F7F9FC"/>
      </patternFill>
    </fill>
    <fill>
      <patternFill patternType="solid">
        <fgColor rgb="00E8F5EF"/>
      </patternFill>
    </fill>
  </fills>
  <borders count="38">
    <border>
      <left/>
      <right/>
      <top/>
      <bottom/>
      <diagonal/>
    </border>
    <border>
      <bottom style="medium">
        <color rgb="00374151"/>
      </bottom>
    </border>
    <border>
      <left style="thin">
        <color rgb="006B7280"/>
      </left>
      <right style="thin">
        <color rgb="006B7280"/>
      </right>
      <top style="medium">
        <color rgb="00374151"/>
      </top>
      <bottom style="medium">
        <color rgb="00374151"/>
      </bottom>
    </border>
    <border>
      <left style="hair">
        <color rgb="009AA3B0"/>
      </left>
      <right style="hair">
        <color rgb="009AA3B0"/>
      </right>
      <top style="hair">
        <color rgb="009AA3B0"/>
      </top>
      <bottom style="hair">
        <color rgb="009AA3B0"/>
      </bottom>
    </border>
    <border>
      <left style="thin">
        <color rgb="006B7280"/>
      </left>
      <right style="thin">
        <color rgb="006B7280"/>
      </right>
      <top style="thin">
        <color rgb="006B7280"/>
      </top>
      <bottom style="thin">
        <color rgb="006B7280"/>
      </bottom>
    </border>
    <border>
      <left style="thin">
        <color rgb="006B7280"/>
      </left>
      <right style="thin">
        <color rgb="006B7280"/>
      </right>
      <top style="medium">
        <color rgb="00374151"/>
      </top>
      <bottom style="thin">
        <color rgb="006B7280"/>
      </bottom>
    </border>
    <border>
      <left style="thin">
        <color rgb="006B7280"/>
      </left>
      <right style="thin">
        <color rgb="006B7280"/>
      </right>
      <top style="thin">
        <color rgb="006B7280"/>
      </top>
      <bottom style="medium">
        <color rgb="00374151"/>
      </bottom>
    </border>
    <border>
      <left style="medium">
        <color rgb="00374151"/>
      </left>
      <right style="thin">
        <color rgb="006B7280"/>
      </right>
      <top style="medium">
        <color rgb="00374151"/>
      </top>
      <bottom style="thin">
        <color rgb="006B7280"/>
      </bottom>
    </border>
    <border>
      <left style="thin">
        <color rgb="006B7280"/>
      </left>
      <right style="medium">
        <color rgb="00374151"/>
      </right>
      <top style="medium">
        <color rgb="00374151"/>
      </top>
      <bottom style="thin">
        <color rgb="006B7280"/>
      </bottom>
    </border>
    <border>
      <left style="medium">
        <color rgb="00374151"/>
      </left>
      <right style="thin">
        <color rgb="006B7280"/>
      </right>
      <top style="thin">
        <color rgb="006B7280"/>
      </top>
      <bottom style="thin">
        <color rgb="006B7280"/>
      </bottom>
    </border>
    <border>
      <left style="thin">
        <color rgb="006B7280"/>
      </left>
      <right style="medium">
        <color rgb="00374151"/>
      </right>
      <top style="thin">
        <color rgb="006B7280"/>
      </top>
      <bottom style="thin">
        <color rgb="006B7280"/>
      </bottom>
    </border>
    <border>
      <left style="medium">
        <color rgb="00374151"/>
      </left>
      <right style="thin">
        <color rgb="006B7280"/>
      </right>
      <top style="thin">
        <color rgb="006B7280"/>
      </top>
      <bottom style="medium">
        <color rgb="00374151"/>
      </bottom>
    </border>
    <border>
      <left style="thin">
        <color rgb="006B7280"/>
      </left>
      <right style="medium">
        <color rgb="00374151"/>
      </right>
      <top style="thin">
        <color rgb="006B7280"/>
      </top>
      <bottom style="medium">
        <color rgb="00374151"/>
      </bottom>
    </border>
    <border>
      <left/>
      <right/>
      <top style="medium">
        <color rgb="00374151"/>
      </top>
      <bottom/>
      <diagonal/>
    </border>
    <border>
      <left/>
      <right style="thin">
        <color rgb="006B7280"/>
      </right>
      <top style="medium">
        <color rgb="00374151"/>
      </top>
      <bottom/>
      <diagonal/>
    </border>
    <border>
      <left/>
      <right/>
      <top style="medium">
        <color rgb="00374151"/>
      </top>
      <bottom style="medium">
        <color rgb="00374151"/>
      </bottom>
      <diagonal/>
    </border>
    <border>
      <left/>
      <right style="thin">
        <color rgb="006B7280"/>
      </right>
      <top style="medium">
        <color rgb="00374151"/>
      </top>
      <bottom style="medium">
        <color rgb="00374151"/>
      </bottom>
      <diagonal/>
    </border>
    <border>
      <left style="hair">
        <color rgb="009AA3B0"/>
      </left>
      <right style="hair">
        <color rgb="009AA3B0"/>
      </right>
      <top style="hair">
        <color rgb="009AA3B0"/>
      </top>
      <bottom style="medium">
        <color rgb="00374151"/>
      </bottom>
    </border>
    <border>
      <left/>
      <right/>
      <top style="medium">
        <color rgb="00374151"/>
      </top>
      <bottom style="medium">
        <color rgb="00374151"/>
      </bottom>
    </border>
    <border>
      <left/>
      <right style="thin">
        <color rgb="006B7280"/>
      </right>
      <top style="medium">
        <color rgb="00374151"/>
      </top>
      <bottom style="medium">
        <color rgb="00374151"/>
      </bottom>
    </border>
    <border>
      <left style="medium">
        <color rgb="00374151"/>
      </left>
      <right style="thin">
        <color rgb="006B7280"/>
      </right>
      <top style="medium">
        <color rgb="00374151"/>
      </top>
      <bottom style="medium">
        <color rgb="00374151"/>
      </bottom>
    </border>
    <border>
      <left/>
      <right style="medium">
        <color rgb="00374151"/>
      </right>
      <top style="medium">
        <color rgb="00374151"/>
      </top>
      <bottom style="medium">
        <color rgb="00374151"/>
      </bottom>
    </border>
    <border>
      <left style="medium">
        <color rgb="00374151"/>
      </left>
      <right style="hair">
        <color rgb="009AA3B0"/>
      </right>
      <top style="hair">
        <color rgb="009AA3B0"/>
      </top>
      <bottom style="hair">
        <color rgb="009AA3B0"/>
      </bottom>
    </border>
    <border>
      <left style="hair">
        <color rgb="009AA3B0"/>
      </left>
      <right style="medium">
        <color rgb="00374151"/>
      </right>
      <top style="hair">
        <color rgb="009AA3B0"/>
      </top>
      <bottom style="hair">
        <color rgb="009AA3B0"/>
      </bottom>
    </border>
    <border>
      <left style="medium">
        <color rgb="00374151"/>
      </left>
      <right style="hair">
        <color rgb="009AA3B0"/>
      </right>
      <top style="hair">
        <color rgb="009AA3B0"/>
      </top>
      <bottom style="medium">
        <color rgb="00374151"/>
      </bottom>
    </border>
    <border>
      <left style="hair">
        <color rgb="009AA3B0"/>
      </left>
      <right style="medium">
        <color rgb="00374151"/>
      </right>
      <top style="hair">
        <color rgb="009AA3B0"/>
      </top>
      <bottom style="medium">
        <color rgb="00374151"/>
      </bottom>
    </border>
    <border>
      <left style="thin">
        <color rgb="006B7280"/>
      </left>
      <right style="medium">
        <color rgb="00374151"/>
      </right>
      <top style="medium">
        <color rgb="00374151"/>
      </top>
      <bottom style="medium">
        <color rgb="00374151"/>
      </bottom>
    </border>
    <border>
      <left style="hair">
        <color rgb="009AA3B0"/>
      </left>
      <right/>
      <top/>
      <bottom/>
      <diagonal/>
    </border>
    <border>
      <left style="hair">
        <color rgb="009AA3B0"/>
      </left>
      <right style="hair">
        <color rgb="009AA3B0"/>
      </right>
      <top/>
      <bottom/>
      <diagonal/>
    </border>
    <border>
      <left style="hair">
        <color rgb="009AA3B0"/>
      </left>
      <right style="hair">
        <color rgb="009AA3B0"/>
      </right>
      <top/>
      <bottom style="hair">
        <color rgb="009AA3B0"/>
      </bottom>
      <diagonal/>
    </border>
    <border>
      <left style="hair">
        <color rgb="009AA3B0"/>
      </left>
      <right style="hair">
        <color rgb="009AA3B0"/>
      </right>
      <top/>
      <bottom style="thin">
        <color rgb="006B7280"/>
      </bottom>
    </border>
    <border>
      <left style="hair">
        <color rgb="009AA3B0"/>
      </left>
      <right style="hair">
        <color rgb="009AA3B0"/>
      </right>
      <top style="hair">
        <color rgb="009AA3B0"/>
      </top>
      <bottom style="thin">
        <color rgb="006B7280"/>
      </bottom>
    </border>
    <border>
      <left style="hair">
        <color rgb="009AA3B0"/>
      </left>
      <right style="hair">
        <color rgb="009AA3B0"/>
      </right>
      <top/>
      <bottom style="medium">
        <color rgb="00374151"/>
      </bottom>
    </border>
    <border>
      <left style="medium">
        <color rgb="00374151"/>
      </left>
      <right style="hair">
        <color rgb="009AA3B0"/>
      </right>
      <top/>
      <bottom/>
    </border>
    <border>
      <left style="medium">
        <color rgb="00374151"/>
      </left>
      <right style="hair">
        <color rgb="009AA3B0"/>
      </right>
      <top/>
      <bottom style="thin">
        <color rgb="006B7280"/>
      </bottom>
    </border>
    <border>
      <left style="hair">
        <color rgb="009AA3B0"/>
      </left>
      <right style="medium">
        <color rgb="00374151"/>
      </right>
      <top style="hair">
        <color rgb="009AA3B0"/>
      </top>
      <bottom style="thin">
        <color rgb="006B7280"/>
      </bottom>
    </border>
    <border>
      <left style="medium">
        <color rgb="00374151"/>
      </left>
      <right style="hair">
        <color rgb="009AA3B0"/>
      </right>
      <top style="hair">
        <color rgb="009AA3B0"/>
      </top>
      <bottom style="thin">
        <color rgb="006B7280"/>
      </bottom>
    </border>
    <border>
      <left style="medium">
        <color rgb="00374151"/>
      </left>
      <right style="hair">
        <color rgb="009AA3B0"/>
      </right>
      <top/>
      <bottom style="medium">
        <color rgb="00374151"/>
      </bottom>
    </border>
  </borders>
  <cellStyleXfs count="1">
    <xf numFmtId="0" fontId="0" fillId="0" borderId="0"/>
  </cellStyleXfs>
  <cellXfs count="108">
    <xf numFmtId="0" fontId="0" fillId="0" borderId="0" pivotButton="0" quotePrefix="0" xfId="0"/>
    <xf numFmtId="0" fontId="1" fillId="0" borderId="0" pivotButton="0" quotePrefix="0" xfId="0"/>
    <xf numFmtId="0" fontId="2" fillId="0" borderId="0" pivotButton="0" quotePrefix="0" xfId="0"/>
    <xf numFmtId="0" fontId="3" fillId="0" borderId="0" pivotButton="0" quotePrefix="0" xfId="0"/>
    <xf numFmtId="0" fontId="4" fillId="0" borderId="0" pivotButton="0" quotePrefix="0" xfId="0"/>
    <xf numFmtId="0" fontId="5" fillId="0" borderId="0" applyAlignment="1" pivotButton="0" quotePrefix="0" xfId="0">
      <alignment horizontal="left" vertical="top" wrapText="1"/>
    </xf>
    <xf numFmtId="0" fontId="6" fillId="0" borderId="1" applyAlignment="1" pivotButton="0" quotePrefix="0" xfId="0">
      <alignment horizontal="center" vertical="center"/>
    </xf>
    <xf numFmtId="0" fontId="0" fillId="0" borderId="1" pivotButton="0" quotePrefix="0" xfId="0"/>
    <xf numFmtId="0" fontId="7" fillId="2" borderId="2" applyAlignment="1" pivotButton="0" quotePrefix="0" xfId="0">
      <alignment horizontal="center" vertical="center"/>
    </xf>
    <xf numFmtId="0" fontId="5" fillId="0" borderId="3" applyAlignment="1" pivotButton="0" quotePrefix="0" xfId="0">
      <alignment horizontal="left" vertical="center"/>
    </xf>
    <xf numFmtId="0" fontId="2" fillId="0" borderId="0" applyAlignment="1" pivotButton="0" quotePrefix="0" xfId="0">
      <alignment horizontal="left" vertical="top" wrapText="1"/>
    </xf>
    <xf numFmtId="0" fontId="3" fillId="0" borderId="0" applyAlignment="1" pivotButton="0" quotePrefix="0" xfId="0">
      <alignment horizontal="left" vertical="center"/>
    </xf>
    <xf numFmtId="0" fontId="8" fillId="3" borderId="7" applyAlignment="1" pivotButton="0" quotePrefix="0" xfId="0">
      <alignment horizontal="center" vertical="center"/>
    </xf>
    <xf numFmtId="0" fontId="0" fillId="0" borderId="5" pivotButton="0" quotePrefix="0" xfId="0"/>
    <xf numFmtId="0" fontId="5" fillId="4" borderId="5" applyAlignment="1" pivotButton="0" quotePrefix="0" xfId="0">
      <alignment horizontal="left" vertical="center"/>
    </xf>
    <xf numFmtId="0" fontId="0" fillId="0" borderId="8" pivotButton="0" quotePrefix="0" xfId="0"/>
    <xf numFmtId="0" fontId="8" fillId="3" borderId="9" applyAlignment="1" pivotButton="0" quotePrefix="0" xfId="0">
      <alignment horizontal="center" vertical="center"/>
    </xf>
    <xf numFmtId="0" fontId="0" fillId="0" borderId="4" pivotButton="0" quotePrefix="0" xfId="0"/>
    <xf numFmtId="0" fontId="5" fillId="4" borderId="4" applyAlignment="1" pivotButton="0" quotePrefix="0" xfId="0">
      <alignment horizontal="left" vertical="center"/>
    </xf>
    <xf numFmtId="0" fontId="0" fillId="0" borderId="10" pivotButton="0" quotePrefix="0" xfId="0"/>
    <xf numFmtId="0" fontId="8" fillId="3" borderId="11" applyAlignment="1" pivotButton="0" quotePrefix="0" xfId="0">
      <alignment horizontal="center" vertical="center"/>
    </xf>
    <xf numFmtId="0" fontId="0" fillId="0" borderId="6" pivotButton="0" quotePrefix="0" xfId="0"/>
    <xf numFmtId="164" fontId="5" fillId="4" borderId="6" applyAlignment="1" pivotButton="0" quotePrefix="0" xfId="0">
      <alignment horizontal="left" vertical="center"/>
    </xf>
    <xf numFmtId="0" fontId="0" fillId="0" borderId="12" pivotButton="0" quotePrefix="0" xfId="0"/>
    <xf numFmtId="0" fontId="7" fillId="2" borderId="20" applyAlignment="1" pivotButton="0" quotePrefix="0" xfId="0">
      <alignment horizontal="center" vertical="center" wrapText="1"/>
    </xf>
    <xf numFmtId="0" fontId="7" fillId="2" borderId="2" applyAlignment="1" pivotButton="0" quotePrefix="0" xfId="0">
      <alignment horizontal="center" vertical="center" wrapText="1"/>
    </xf>
    <xf numFmtId="0" fontId="0" fillId="0" borderId="18" pivotButton="0" quotePrefix="0" xfId="0"/>
    <xf numFmtId="0" fontId="0" fillId="0" borderId="21" pivotButton="0" quotePrefix="0" xfId="0"/>
    <xf numFmtId="0" fontId="2" fillId="0" borderId="22" applyAlignment="1" pivotButton="0" quotePrefix="0" xfId="0">
      <alignment horizontal="center" vertical="center"/>
    </xf>
    <xf numFmtId="3" fontId="5" fillId="0" borderId="3" applyAlignment="1" pivotButton="0" quotePrefix="0" xfId="0">
      <alignment horizontal="right" vertical="center"/>
    </xf>
    <xf numFmtId="0" fontId="0" fillId="0" borderId="3" pivotButton="0" quotePrefix="0" xfId="0"/>
    <xf numFmtId="0" fontId="0" fillId="0" borderId="23" pivotButton="0" quotePrefix="0" xfId="0"/>
    <xf numFmtId="0" fontId="2" fillId="0" borderId="24" applyAlignment="1" pivotButton="0" quotePrefix="0" xfId="0">
      <alignment horizontal="center" vertical="center"/>
    </xf>
    <xf numFmtId="0" fontId="5" fillId="0" borderId="17" applyAlignment="1" pivotButton="0" quotePrefix="0" xfId="0">
      <alignment horizontal="left" vertical="center"/>
    </xf>
    <xf numFmtId="3" fontId="5" fillId="0" borderId="17" applyAlignment="1" pivotButton="0" quotePrefix="0" xfId="0">
      <alignment horizontal="right" vertical="center"/>
    </xf>
    <xf numFmtId="0" fontId="0" fillId="0" borderId="17" pivotButton="0" quotePrefix="0" xfId="0"/>
    <xf numFmtId="0" fontId="0" fillId="0" borderId="25" pivotButton="0" quotePrefix="0" xfId="0"/>
    <xf numFmtId="165" fontId="4" fillId="0" borderId="5" applyAlignment="1" pivotButton="0" quotePrefix="0" xfId="0">
      <alignment horizontal="center" vertical="center"/>
    </xf>
    <xf numFmtId="0" fontId="2" fillId="0" borderId="5" applyAlignment="1" pivotButton="0" quotePrefix="0" xfId="0">
      <alignment horizontal="left" vertical="center"/>
    </xf>
    <xf numFmtId="165" fontId="4" fillId="0" borderId="4" applyAlignment="1" pivotButton="0" quotePrefix="0" xfId="0">
      <alignment horizontal="center" vertical="center"/>
    </xf>
    <xf numFmtId="0" fontId="2" fillId="0" borderId="4" applyAlignment="1" pivotButton="0" quotePrefix="0" xfId="0">
      <alignment horizontal="left" vertical="center"/>
    </xf>
    <xf numFmtId="166" fontId="4" fillId="0" borderId="4" applyAlignment="1" pivotButton="0" quotePrefix="0" xfId="0">
      <alignment horizontal="center" vertical="center"/>
    </xf>
    <xf numFmtId="0" fontId="4" fillId="0" borderId="4" applyAlignment="1" pivotButton="0" quotePrefix="0" xfId="0">
      <alignment horizontal="center" vertical="center"/>
    </xf>
    <xf numFmtId="167" fontId="4" fillId="0" borderId="4" applyAlignment="1" pivotButton="0" quotePrefix="0" xfId="0">
      <alignment horizontal="center" vertical="center"/>
    </xf>
    <xf numFmtId="166" fontId="4" fillId="0" borderId="6" applyAlignment="1" pivotButton="0" quotePrefix="0" xfId="0">
      <alignment horizontal="center" vertical="center"/>
    </xf>
    <xf numFmtId="0" fontId="2" fillId="0" borderId="6" applyAlignment="1" pivotButton="0" quotePrefix="0" xfId="0">
      <alignment horizontal="left" vertical="center"/>
    </xf>
    <xf numFmtId="0" fontId="7" fillId="2" borderId="26" applyAlignment="1" pivotButton="0" quotePrefix="0" xfId="0">
      <alignment horizontal="center" vertical="center" wrapText="1"/>
    </xf>
    <xf numFmtId="0" fontId="2" fillId="0" borderId="22" applyAlignment="1" pivotButton="0" quotePrefix="0" xfId="0">
      <alignment horizontal="left" vertical="center"/>
    </xf>
    <xf numFmtId="0" fontId="5" fillId="0" borderId="3" applyAlignment="1" pivotButton="0" quotePrefix="0" xfId="0">
      <alignment horizontal="center" vertical="center"/>
    </xf>
    <xf numFmtId="0" fontId="5" fillId="5" borderId="3" applyAlignment="1" pivotButton="0" quotePrefix="0" xfId="0">
      <alignment horizontal="left" vertical="center"/>
    </xf>
    <xf numFmtId="168" fontId="5" fillId="0" borderId="3" applyAlignment="1" pivotButton="0" quotePrefix="0" xfId="0">
      <alignment horizontal="right" vertical="center"/>
    </xf>
    <xf numFmtId="3" fontId="5" fillId="5" borderId="3" applyAlignment="1" pivotButton="0" quotePrefix="0" xfId="0">
      <alignment horizontal="right" vertical="center"/>
    </xf>
    <xf numFmtId="4" fontId="5" fillId="5" borderId="3" applyAlignment="1" pivotButton="0" quotePrefix="0" xfId="0">
      <alignment horizontal="right" vertical="center"/>
    </xf>
    <xf numFmtId="0" fontId="5" fillId="0" borderId="23" applyAlignment="1" pivotButton="0" quotePrefix="0" xfId="0">
      <alignment horizontal="left" vertical="center"/>
    </xf>
    <xf numFmtId="0" fontId="2" fillId="0" borderId="24" applyAlignment="1" pivotButton="0" quotePrefix="0" xfId="0">
      <alignment horizontal="left" vertical="center"/>
    </xf>
    <xf numFmtId="0" fontId="5" fillId="0" borderId="17" applyAlignment="1" pivotButton="0" quotePrefix="0" xfId="0">
      <alignment horizontal="center" vertical="center"/>
    </xf>
    <xf numFmtId="0" fontId="5" fillId="5" borderId="17" applyAlignment="1" pivotButton="0" quotePrefix="0" xfId="0">
      <alignment horizontal="left" vertical="center"/>
    </xf>
    <xf numFmtId="168" fontId="5" fillId="0" borderId="17" applyAlignment="1" pivotButton="0" quotePrefix="0" xfId="0">
      <alignment horizontal="right" vertical="center"/>
    </xf>
    <xf numFmtId="3" fontId="5" fillId="5" borderId="17" applyAlignment="1" pivotButton="0" quotePrefix="0" xfId="0">
      <alignment horizontal="right" vertical="center"/>
    </xf>
    <xf numFmtId="4" fontId="5" fillId="5" borderId="17" applyAlignment="1" pivotButton="0" quotePrefix="0" xfId="0">
      <alignment horizontal="right" vertical="center"/>
    </xf>
    <xf numFmtId="0" fontId="5" fillId="0" borderId="25" applyAlignment="1" pivotButton="0" quotePrefix="0" xfId="0">
      <alignment horizontal="left" vertical="center"/>
    </xf>
    <xf numFmtId="165" fontId="5" fillId="4" borderId="3" applyAlignment="1" pivotButton="0" quotePrefix="0" xfId="0">
      <alignment horizontal="right" vertical="center"/>
    </xf>
    <xf numFmtId="169" fontId="5" fillId="5" borderId="3" applyAlignment="1" pivotButton="0" quotePrefix="0" xfId="0">
      <alignment horizontal="right" vertical="center"/>
    </xf>
    <xf numFmtId="3" fontId="4" fillId="5" borderId="3" applyAlignment="1" pivotButton="0" quotePrefix="0" xfId="0">
      <alignment horizontal="right" vertical="center"/>
    </xf>
    <xf numFmtId="168" fontId="5" fillId="5" borderId="23" applyAlignment="1" pivotButton="0" quotePrefix="0" xfId="0">
      <alignment horizontal="right" vertical="center"/>
    </xf>
    <xf numFmtId="165" fontId="5" fillId="4" borderId="17" applyAlignment="1" pivotButton="0" quotePrefix="0" xfId="0">
      <alignment horizontal="right" vertical="center"/>
    </xf>
    <xf numFmtId="169" fontId="5" fillId="5" borderId="17" applyAlignment="1" pivotButton="0" quotePrefix="0" xfId="0">
      <alignment horizontal="right" vertical="center"/>
    </xf>
    <xf numFmtId="3" fontId="4" fillId="5" borderId="17" applyAlignment="1" pivotButton="0" quotePrefix="0" xfId="0">
      <alignment horizontal="right" vertical="center"/>
    </xf>
    <xf numFmtId="168" fontId="5" fillId="5" borderId="25" applyAlignment="1" pivotButton="0" quotePrefix="0" xfId="0">
      <alignment horizontal="right" vertical="center"/>
    </xf>
    <xf numFmtId="0" fontId="8" fillId="3" borderId="20" applyAlignment="1" pivotButton="0" quotePrefix="0" xfId="0">
      <alignment horizontal="center" vertical="center"/>
    </xf>
    <xf numFmtId="0" fontId="0" fillId="0" borderId="2" pivotButton="0" quotePrefix="0" xfId="0"/>
    <xf numFmtId="169" fontId="4" fillId="2" borderId="2" applyAlignment="1" pivotButton="0" quotePrefix="0" xfId="0">
      <alignment horizontal="right" vertical="center"/>
    </xf>
    <xf numFmtId="0" fontId="4" fillId="2" borderId="2" applyAlignment="1" pivotButton="0" quotePrefix="0" xfId="0">
      <alignment horizontal="center" vertical="center"/>
    </xf>
    <xf numFmtId="169" fontId="4" fillId="2" borderId="26" applyAlignment="1" pivotButton="0" quotePrefix="0" xfId="0">
      <alignment horizontal="right" vertical="center"/>
    </xf>
    <xf numFmtId="0" fontId="9" fillId="0" borderId="1" applyAlignment="1" pivotButton="0" quotePrefix="0" xfId="0">
      <alignment horizontal="center" vertical="center"/>
    </xf>
    <xf numFmtId="0" fontId="5" fillId="0" borderId="0" applyAlignment="1" pivotButton="0" quotePrefix="0" xfId="0">
      <alignment horizontal="right" vertical="center"/>
    </xf>
    <xf numFmtId="0" fontId="8" fillId="3" borderId="5" applyAlignment="1" pivotButton="0" quotePrefix="0" xfId="0">
      <alignment horizontal="center" vertical="center"/>
    </xf>
    <xf numFmtId="0" fontId="5" fillId="4" borderId="11" applyAlignment="1" pivotButton="0" quotePrefix="0" xfId="0">
      <alignment horizontal="left" vertical="center"/>
    </xf>
    <xf numFmtId="0" fontId="5" fillId="4" borderId="6" applyAlignment="1" pivotButton="0" quotePrefix="0" xfId="0">
      <alignment horizontal="left" vertical="center"/>
    </xf>
    <xf numFmtId="0" fontId="5" fillId="0" borderId="22" applyAlignment="1" pivotButton="0" quotePrefix="0" xfId="0">
      <alignment horizontal="center" vertical="center"/>
    </xf>
    <xf numFmtId="0" fontId="5" fillId="5" borderId="3" applyAlignment="1" pivotButton="0" quotePrefix="0" xfId="0">
      <alignment horizontal="center" vertical="center"/>
    </xf>
    <xf numFmtId="0" fontId="5" fillId="0" borderId="24" applyAlignment="1" pivotButton="0" quotePrefix="0" xfId="0">
      <alignment horizontal="center" vertical="center"/>
    </xf>
    <xf numFmtId="0" fontId="5" fillId="5" borderId="17" applyAlignment="1" pivotButton="0" quotePrefix="0" xfId="0">
      <alignment horizontal="center" vertical="center"/>
    </xf>
    <xf numFmtId="0" fontId="8" fillId="3" borderId="7" applyAlignment="1" pivotButton="0" quotePrefix="0" xfId="0">
      <alignment horizontal="right" vertical="center"/>
    </xf>
    <xf numFmtId="3" fontId="4" fillId="5" borderId="5" applyAlignment="1" pivotButton="0" quotePrefix="0" xfId="0">
      <alignment horizontal="right" vertical="center"/>
    </xf>
    <xf numFmtId="0" fontId="8" fillId="3" borderId="9" applyAlignment="1" pivotButton="0" quotePrefix="0" xfId="0">
      <alignment horizontal="right" vertical="center"/>
    </xf>
    <xf numFmtId="3" fontId="4" fillId="5" borderId="4" applyAlignment="1" pivotButton="0" quotePrefix="0" xfId="0">
      <alignment horizontal="right" vertical="center"/>
    </xf>
    <xf numFmtId="0" fontId="2" fillId="0" borderId="10" applyAlignment="1" pivotButton="0" quotePrefix="0" xfId="0">
      <alignment horizontal="center" vertical="center"/>
    </xf>
    <xf numFmtId="0" fontId="8" fillId="3" borderId="11" applyAlignment="1" pivotButton="0" quotePrefix="0" xfId="0">
      <alignment horizontal="right" vertical="center"/>
    </xf>
    <xf numFmtId="3" fontId="1" fillId="2" borderId="6" applyAlignment="1" pivotButton="0" quotePrefix="0" xfId="0">
      <alignment horizontal="right" vertical="center"/>
    </xf>
    <xf numFmtId="0" fontId="2" fillId="0" borderId="12" applyAlignment="1" pivotButton="0" quotePrefix="0" xfId="0">
      <alignment horizontal="center" vertical="center"/>
    </xf>
    <xf numFmtId="0" fontId="5" fillId="0" borderId="3" applyAlignment="1" pivotButton="0" quotePrefix="0" xfId="0">
      <alignment horizontal="center" vertical="center" wrapText="1"/>
    </xf>
    <xf numFmtId="0" fontId="5" fillId="4" borderId="3" applyAlignment="1" pivotButton="0" quotePrefix="0" xfId="0">
      <alignment horizontal="center" vertical="center"/>
    </xf>
    <xf numFmtId="168" fontId="5" fillId="0" borderId="23" applyAlignment="1" pivotButton="0" quotePrefix="0" xfId="0">
      <alignment horizontal="right" vertical="center"/>
    </xf>
    <xf numFmtId="0" fontId="0" fillId="0" borderId="33" pivotButton="0" quotePrefix="0" xfId="0"/>
    <xf numFmtId="0" fontId="0" fillId="0" borderId="28" pivotButton="0" quotePrefix="0" xfId="0"/>
    <xf numFmtId="0" fontId="0" fillId="0" borderId="34" pivotButton="0" quotePrefix="0" xfId="0"/>
    <xf numFmtId="0" fontId="0" fillId="0" borderId="30" pivotButton="0" quotePrefix="0" xfId="0"/>
    <xf numFmtId="0" fontId="5" fillId="6" borderId="31" applyAlignment="1" pivotButton="0" quotePrefix="0" xfId="0">
      <alignment horizontal="center" vertical="center"/>
    </xf>
    <xf numFmtId="0" fontId="5" fillId="0" borderId="31" applyAlignment="1" pivotButton="0" quotePrefix="0" xfId="0">
      <alignment horizontal="left" vertical="center"/>
    </xf>
    <xf numFmtId="168" fontId="5" fillId="0" borderId="35" applyAlignment="1" pivotButton="0" quotePrefix="0" xfId="0">
      <alignment horizontal="right" vertical="center"/>
    </xf>
    <xf numFmtId="0" fontId="5" fillId="6" borderId="3" applyAlignment="1" pivotButton="0" quotePrefix="0" xfId="0">
      <alignment horizontal="center" vertical="center"/>
    </xf>
    <xf numFmtId="0" fontId="2" fillId="0" borderId="36" applyAlignment="1" pivotButton="0" quotePrefix="0" xfId="0">
      <alignment horizontal="center" vertical="center"/>
    </xf>
    <xf numFmtId="0" fontId="5" fillId="0" borderId="31" applyAlignment="1" pivotButton="0" quotePrefix="0" xfId="0">
      <alignment horizontal="center" vertical="center"/>
    </xf>
    <xf numFmtId="0" fontId="0" fillId="0" borderId="37" pivotButton="0" quotePrefix="0" xfId="0"/>
    <xf numFmtId="0" fontId="0" fillId="0" borderId="32" pivotButton="0" quotePrefix="0" xfId="0"/>
    <xf numFmtId="0" fontId="5" fillId="6" borderId="17" applyAlignment="1" pivotButton="0" quotePrefix="0" xfId="0">
      <alignment horizontal="center" vertical="center"/>
    </xf>
    <xf numFmtId="168" fontId="5" fillId="0" borderId="25" applyAlignment="1" pivotButton="0" quotePrefix="0" xfId="0">
      <alignment horizontal="right"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styles" Target="styles.xml" Id="rId8"/><Relationship Type="http://schemas.openxmlformats.org/officeDocument/2006/relationships/theme" Target="theme/theme1.xml" Id="rId9"/></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B30"/>
  <sheetViews>
    <sheetView showGridLines="0" workbookViewId="0">
      <selection activeCell="A1" sqref="A1"/>
    </sheetView>
  </sheetViews>
  <sheetFormatPr baseColWidth="8" defaultRowHeight="15"/>
  <cols>
    <col width="20" customWidth="1" min="1" max="1"/>
    <col width="92" customWidth="1" min="2" max="2"/>
  </cols>
  <sheetData>
    <row r="1">
      <c r="A1" s="1" t="inlineStr">
        <is>
          <t>複合単価計算（Excel版）</t>
        </is>
      </c>
    </row>
    <row r="2">
      <c r="A2" s="2" t="inlineStr">
        <is>
          <t>材料費＋労務費（歩掛×労務単価）＋雑材料費＋工具損料＋経費を積み上げて複合単価をつくり、数量を掛けて工事内訳書まで出せます。</t>
        </is>
      </c>
    </row>
    <row r="4">
      <c r="A4" s="3" t="inlineStr">
        <is>
          <t>■ このブックの構成</t>
        </is>
      </c>
    </row>
    <row r="5">
      <c r="A5" s="4" t="inlineStr">
        <is>
          <t>条件</t>
        </is>
      </c>
      <c r="B5" s="5" t="inlineStr">
        <is>
          <t>職種ごとの労務単価と、雑材料費率・工具損料率・経費率・丸め方を決めるシートです。ここを自社の値に書き換えることが最初の作業になります。</t>
        </is>
      </c>
    </row>
    <row r="6">
      <c r="A6" s="4" t="inlineStr">
        <is>
          <t>単価内訳</t>
        </is>
      </c>
      <c r="B6" s="5" t="inlineStr">
        <is>
          <t>作業ごとの主材料と歩掛を1行ずつ入力するシートです。「単価No」で作業を束ねます。</t>
        </is>
      </c>
    </row>
    <row r="7">
      <c r="A7" s="4" t="inlineStr">
        <is>
          <t>複合単価一覧</t>
        </is>
      </c>
      <c r="B7" s="5" t="inlineStr">
        <is>
          <t>単価内訳を集計して、1単位あたりの複合単価を自動計算します。作業名・単位・材料ロス率だけ入力してください。</t>
        </is>
      </c>
    </row>
    <row r="8">
      <c r="A8" s="4" t="inlineStr">
        <is>
          <t>工事内訳書</t>
        </is>
      </c>
      <c r="B8" s="5" t="inlineStr">
        <is>
          <t>作った複合単価を選んで数量を入れると、金額・小計・諸経費・消費税・合計が出ます。</t>
        </is>
      </c>
    </row>
    <row r="9">
      <c r="A9" s="4" t="inlineStr">
        <is>
          <t>参考歩掛</t>
        </is>
      </c>
      <c r="B9" s="5" t="inlineStr">
        <is>
          <t>電気工事でよくある29作業の主材料と歩掛の目安です。単価内訳へコピーして使ってください。</t>
        </is>
      </c>
    </row>
    <row r="10">
      <c r="A10" s="4" t="inlineStr">
        <is>
          <t>マスタ</t>
        </is>
      </c>
      <c r="B10" s="5" t="inlineStr">
        <is>
          <t>各シートの入力候補（区分・単位など）です。増やしたいときはここに追記します。</t>
        </is>
      </c>
    </row>
    <row r="11">
      <c r="B11" s="5" t="inlineStr"/>
    </row>
    <row r="12">
      <c r="A12" s="3" t="inlineStr">
        <is>
          <t>■ 入力の手順</t>
        </is>
      </c>
    </row>
    <row r="13">
      <c r="A13" s="4" t="inlineStr">
        <is>
          <t>① 条件</t>
        </is>
      </c>
      <c r="B13" s="5" t="inlineStr">
        <is>
          <t>「条件」シートの労務単価を自社の値に書き換え、雑材料費率・工具損料率・経費率と丸め方を設定します。経費を複合単価に含めるか、内訳書の末尾で一括計上するかもここで選びます。</t>
        </is>
      </c>
    </row>
    <row r="14">
      <c r="A14" s="4" t="inlineStr">
        <is>
          <t>② 複合単価一覧</t>
        </is>
      </c>
      <c r="B14" s="5" t="inlineStr">
        <is>
          <t>つくりたい作業を1行1作業で登録します。No列（1〜60）はあらかじめ入っています。区分・作業名・単位・材料ロス率を入れてください。</t>
        </is>
      </c>
    </row>
    <row r="15">
      <c r="A15" s="4" t="inlineStr">
        <is>
          <t>③ 単価内訳</t>
        </is>
      </c>
      <c r="B15" s="5" t="inlineStr">
        <is>
          <t>②で決めた「単価No」を書き、その作業に必要な材料と人工を1行ずつ足していきます。種別に「材料」を選ぶと単価は手入力、「労務」を選ぶと品名欄の職種名から労務単価が自動で入ります。</t>
        </is>
      </c>
    </row>
    <row r="16">
      <c r="A16" s="4" t="inlineStr">
        <is>
          <t>④ 工事内訳書</t>
        </is>
      </c>
      <c r="B16" s="5" t="inlineStr">
        <is>
          <t>名称欄のプルダウンから複合単価を選び、数量を入れます。単価と金額は自動で入ります。</t>
        </is>
      </c>
    </row>
    <row r="17">
      <c r="B17" s="5" t="inlineStr"/>
    </row>
    <row r="18">
      <c r="A18" s="3" t="inlineStr">
        <is>
          <t>■ 計算のしくみ</t>
        </is>
      </c>
    </row>
    <row r="19">
      <c r="A19" s="4" t="inlineStr">
        <is>
          <t>材料費</t>
        </is>
      </c>
      <c r="B19" s="5" t="inlineStr">
        <is>
          <t>単価内訳の「材料」行の（所要数量×単価）の合計です。</t>
        </is>
      </c>
    </row>
    <row r="20">
      <c r="A20" s="4" t="inlineStr">
        <is>
          <t>材料費（ロス込）</t>
        </is>
      </c>
      <c r="B20" s="5" t="inlineStr">
        <is>
          <t>材料費 ×（1＋材料ロス率）。切りしろや端材の見込みを入れる欄です。</t>
        </is>
      </c>
    </row>
    <row r="21">
      <c r="A21" s="4" t="inlineStr">
        <is>
          <t>雑材料費</t>
        </is>
      </c>
      <c r="B21" s="5" t="inlineStr">
        <is>
          <t>材料費（ロス込）× 雑材料費率。ビス・テープ・結束バンドなど拾わない材料の見込みです。</t>
        </is>
      </c>
    </row>
    <row r="22">
      <c r="A22" s="4" t="inlineStr">
        <is>
          <t>労務費</t>
        </is>
      </c>
      <c r="B22" s="5" t="inlineStr">
        <is>
          <t>単価内訳の「労務」行の（人工×労務単価）の合計です。1つの作業に複数職種を混ぜられます。</t>
        </is>
      </c>
    </row>
    <row r="23">
      <c r="A23" s="4" t="inlineStr">
        <is>
          <t>工具損料</t>
        </is>
      </c>
      <c r="B23" s="5" t="inlineStr">
        <is>
          <t>労務費 × 工具損料・消耗品率です。</t>
        </is>
      </c>
    </row>
    <row r="24">
      <c r="A24" s="4" t="inlineStr">
        <is>
          <t>経費</t>
        </is>
      </c>
      <c r="B24" s="5" t="inlineStr">
        <is>
          <t>（材料費（ロス込）＋雑材料費＋労務費＋工具損料）× 経費率。「内訳書で一括計上する」を選んだときは0になり、内訳書の小計に対して1行で計上されます。二重に載らないようにするための切り替えです。</t>
        </is>
      </c>
    </row>
    <row r="25">
      <c r="A25" s="4" t="inlineStr">
        <is>
          <t>複合単価</t>
        </is>
      </c>
      <c r="B25" s="5" t="inlineStr">
        <is>
          <t>上記の合計を、条件シートで選んだ単位（1円／10円／100円）で丸めた値です。</t>
        </is>
      </c>
    </row>
    <row r="26">
      <c r="B26" s="5" t="inlineStr"/>
    </row>
    <row r="27">
      <c r="A27" s="3" t="inlineStr">
        <is>
          <t>■ 使うときの注意</t>
        </is>
      </c>
    </row>
    <row r="28">
      <c r="A28" s="4" t="inlineStr">
        <is>
          <t>歩掛について</t>
        </is>
      </c>
      <c r="B28" s="5" t="inlineStr">
        <is>
          <t>参考歩掛シートの人工は運用上の目安として設定した参考値です。材料の単価は入っていません。実際の積算では、公共建築工事標準単価積算基準や自社の実績に基づく歩掛・労務単価を必ずご確認ください。</t>
        </is>
      </c>
    </row>
    <row r="29">
      <c r="A29" s="4" t="inlineStr">
        <is>
          <t>計算式の保護</t>
        </is>
      </c>
      <c r="B29" s="5" t="inlineStr">
        <is>
          <t>薄い青色のセルは計算式が入っています。上書きすると計算が止まるので、白いセルだけ入力してください。</t>
        </is>
      </c>
    </row>
    <row r="30">
      <c r="A30" s="4" t="inlineStr">
        <is>
          <t>行の追加</t>
        </is>
      </c>
      <c r="B30" s="5" t="inlineStr">
        <is>
          <t>単価内訳は300行、複合単価一覧は60行、工事内訳書は80行まで式を入れてあります。足りないときは最終行をコピーして下へ貼り付けてください。</t>
        </is>
      </c>
    </row>
  </sheetData>
  <mergeCells count="4">
    <mergeCell ref="A4:B4"/>
    <mergeCell ref="A27:B27"/>
    <mergeCell ref="A18:B18"/>
    <mergeCell ref="A12:B12"/>
  </mergeCells>
  <printOptions horizontalCentered="1"/>
  <pageMargins left="0.35" right="0.35" top="0.5" bottom="0.5" header="0.5" footer="0.5"/>
  <pageSetup orientation="portrait" paperSize="9" fitToHeight="1" fitToWidth="1"/>
</worksheet>
</file>

<file path=xl/worksheets/sheet2.xml><?xml version="1.0" encoding="utf-8"?>
<worksheet xmlns="http://schemas.openxmlformats.org/spreadsheetml/2006/main">
  <sheetPr>
    <outlinePr summaryBelow="1" summaryRight="1"/>
    <pageSetUpPr fitToPage="1"/>
  </sheetPr>
  <dimension ref="A1:M20"/>
  <sheetViews>
    <sheetView showGridLines="0" workbookViewId="0">
      <selection activeCell="A1" sqref="A1"/>
    </sheetView>
  </sheetViews>
  <sheetFormatPr baseColWidth="8" defaultRowHeight="15"/>
  <cols>
    <col width="16" customWidth="1" min="1" max="1"/>
    <col width="2" customWidth="1" min="2" max="2"/>
    <col width="10" customWidth="1" min="3" max="3"/>
    <col width="2" customWidth="1" min="4" max="4"/>
    <col width="10" customWidth="1" min="5" max="5"/>
    <col width="2" customWidth="1" min="6" max="6"/>
    <col width="16" customWidth="1" min="7" max="7"/>
    <col width="2" customWidth="1" min="8" max="8"/>
    <col width="22" customWidth="1" min="9" max="9"/>
    <col width="2" customWidth="1" min="10" max="10"/>
    <col width="12" customWidth="1" min="11" max="11"/>
    <col width="2" customWidth="1" min="12" max="12"/>
    <col width="14" customWidth="1" min="13" max="13"/>
    <col width="2" customWidth="1" min="14" max="14"/>
  </cols>
  <sheetData>
    <row r="1" ht="26" customHeight="1">
      <c r="A1" s="6" t="inlineStr">
        <is>
          <t>入力候補マスタ</t>
        </is>
      </c>
      <c r="B1" s="7" t="n"/>
      <c r="C1" s="7" t="n"/>
      <c r="D1" s="7" t="n"/>
      <c r="E1" s="7" t="n"/>
      <c r="F1" s="7" t="n"/>
      <c r="G1" s="7" t="n"/>
      <c r="H1" s="7" t="n"/>
      <c r="I1" s="7" t="n"/>
      <c r="J1" s="7" t="n"/>
      <c r="K1" s="7" t="n"/>
      <c r="L1" s="7" t="n"/>
    </row>
    <row r="3">
      <c r="A3" s="8" t="inlineStr">
        <is>
          <t>区分</t>
        </is>
      </c>
      <c r="C3" s="8" t="inlineStr">
        <is>
          <t>単位</t>
        </is>
      </c>
      <c r="E3" s="8" t="inlineStr">
        <is>
          <t>種別</t>
        </is>
      </c>
      <c r="G3" s="8" t="inlineStr">
        <is>
          <t>複合単価の丸め</t>
        </is>
      </c>
      <c r="I3" s="8" t="inlineStr">
        <is>
          <t>経費の計上方法</t>
        </is>
      </c>
      <c r="K3" s="8" t="inlineStr">
        <is>
          <t>消費税率</t>
        </is>
      </c>
      <c r="M3" s="8" t="inlineStr">
        <is>
          <t>内訳書の丸め</t>
        </is>
      </c>
    </row>
    <row r="4">
      <c r="A4" s="9" t="inlineStr">
        <is>
          <t>配管</t>
        </is>
      </c>
      <c r="C4" s="9" t="inlineStr">
        <is>
          <t>m</t>
        </is>
      </c>
      <c r="E4" s="9" t="inlineStr">
        <is>
          <t>材料</t>
        </is>
      </c>
      <c r="G4" s="9" t="n">
        <v>1</v>
      </c>
      <c r="I4" s="9" t="inlineStr">
        <is>
          <t>複合単価に含める</t>
        </is>
      </c>
      <c r="K4" s="9" t="n">
        <v>10</v>
      </c>
      <c r="M4" s="9" t="n">
        <v>1</v>
      </c>
    </row>
    <row r="5">
      <c r="A5" s="9" t="inlineStr">
        <is>
          <t>配線</t>
        </is>
      </c>
      <c r="C5" s="9" t="inlineStr">
        <is>
          <t>本</t>
        </is>
      </c>
      <c r="E5" s="9" t="inlineStr">
        <is>
          <t>労務</t>
        </is>
      </c>
      <c r="G5" s="9" t="n">
        <v>10</v>
      </c>
      <c r="I5" s="9" t="inlineStr">
        <is>
          <t>内訳書で一括計上する</t>
        </is>
      </c>
      <c r="K5" s="9" t="n">
        <v>8</v>
      </c>
      <c r="M5" s="9" t="n">
        <v>10</v>
      </c>
    </row>
    <row r="6">
      <c r="A6" s="9" t="inlineStr">
        <is>
          <t>器具・盤</t>
        </is>
      </c>
      <c r="C6" s="9" t="inlineStr">
        <is>
          <t>個</t>
        </is>
      </c>
      <c r="G6" s="9" t="n">
        <v>100</v>
      </c>
      <c r="K6" s="9" t="n">
        <v>0</v>
      </c>
    </row>
    <row r="7">
      <c r="A7" s="9" t="inlineStr">
        <is>
          <t>照明</t>
        </is>
      </c>
      <c r="C7" s="9" t="inlineStr">
        <is>
          <t>枚</t>
        </is>
      </c>
    </row>
    <row r="8">
      <c r="A8" s="9" t="inlineStr">
        <is>
          <t>支持・ラック</t>
        </is>
      </c>
      <c r="C8" s="9" t="inlineStr">
        <is>
          <t>台</t>
        </is>
      </c>
    </row>
    <row r="9">
      <c r="A9" s="9" t="inlineStr">
        <is>
          <t>接地・その他</t>
        </is>
      </c>
      <c r="C9" s="9" t="inlineStr">
        <is>
          <t>面</t>
        </is>
      </c>
    </row>
    <row r="10">
      <c r="A10" s="9" t="inlineStr">
        <is>
          <t>雑工事</t>
        </is>
      </c>
      <c r="C10" s="9" t="inlineStr">
        <is>
          <t>か所</t>
        </is>
      </c>
    </row>
    <row r="11">
      <c r="C11" s="9" t="inlineStr">
        <is>
          <t>組</t>
        </is>
      </c>
    </row>
    <row r="12">
      <c r="C12" s="9" t="inlineStr">
        <is>
          <t>回路</t>
        </is>
      </c>
    </row>
    <row r="13">
      <c r="C13" s="9" t="inlineStr">
        <is>
          <t>式</t>
        </is>
      </c>
    </row>
    <row r="14">
      <c r="C14" s="9" t="inlineStr">
        <is>
          <t>kg</t>
        </is>
      </c>
    </row>
    <row r="15">
      <c r="C15" s="9" t="inlineStr">
        <is>
          <t>m2</t>
        </is>
      </c>
    </row>
    <row r="16">
      <c r="C16" s="9" t="inlineStr">
        <is>
          <t>m3</t>
        </is>
      </c>
    </row>
    <row r="20">
      <c r="A20" s="10" t="inlineStr">
        <is>
          <t>※このシートの値を書き換えると、各シートのプルダウンの選択肢が変わります。行を増やす場合は、下の空行に追記してください（プルダウンの範囲は少し余裕を持たせてあります）。</t>
        </is>
      </c>
    </row>
  </sheetData>
  <mergeCells count="2">
    <mergeCell ref="A20:H20"/>
    <mergeCell ref="A1:L1"/>
  </mergeCells>
  <printOptions horizontalCentered="1"/>
  <pageMargins left="0.35" right="0.35" top="0.5" bottom="0.5" header="0.5" footer="0.5"/>
  <pageSetup orientation="portrait" paperSize="9" fitToHeight="1" fitToWidth="1"/>
</worksheet>
</file>

<file path=xl/worksheets/sheet3.xml><?xml version="1.0" encoding="utf-8"?>
<worksheet xmlns="http://schemas.openxmlformats.org/spreadsheetml/2006/main">
  <sheetPr>
    <outlinePr summaryBelow="1" summaryRight="1"/>
    <pageSetUpPr fitToPage="1"/>
  </sheetPr>
  <dimension ref="A1:F42"/>
  <sheetViews>
    <sheetView showGridLines="0" workbookViewId="0">
      <selection activeCell="A1" sqref="A1"/>
    </sheetView>
  </sheetViews>
  <sheetFormatPr baseColWidth="8" defaultRowHeight="15"/>
  <cols>
    <col width="5" customWidth="1" min="1" max="1"/>
    <col width="22" customWidth="1" min="2" max="2"/>
    <col width="17" customWidth="1" min="3" max="3"/>
    <col width="17" customWidth="1" min="4" max="4"/>
    <col width="17" customWidth="1" min="5" max="5"/>
    <col width="24" customWidth="1" min="6" max="6"/>
  </cols>
  <sheetData>
    <row r="1" ht="26" customHeight="1">
      <c r="A1" s="6" t="inlineStr">
        <is>
          <t>複合単価計算　条件設定</t>
        </is>
      </c>
      <c r="B1" s="7" t="n"/>
      <c r="C1" s="7" t="n"/>
      <c r="D1" s="7" t="n"/>
      <c r="E1" s="7" t="n"/>
      <c r="F1" s="7" t="n"/>
    </row>
    <row r="3" ht="20" customHeight="1">
      <c r="A3" s="11" t="inlineStr">
        <is>
          <t>■1　工事情報</t>
        </is>
      </c>
    </row>
    <row r="4" ht="20" customHeight="1">
      <c r="A4" s="12" t="inlineStr">
        <is>
          <t>工事名</t>
        </is>
      </c>
      <c r="B4" s="13" t="n"/>
      <c r="C4" s="14" t="n"/>
      <c r="D4" s="13" t="n"/>
      <c r="E4" s="13" t="n"/>
      <c r="F4" s="15" t="n"/>
    </row>
    <row r="5" ht="20" customHeight="1">
      <c r="A5" s="16" t="inlineStr">
        <is>
          <t>自社名</t>
        </is>
      </c>
      <c r="B5" s="17" t="n"/>
      <c r="C5" s="18" t="n"/>
      <c r="D5" s="17" t="n"/>
      <c r="E5" s="17" t="n"/>
      <c r="F5" s="19" t="n"/>
    </row>
    <row r="6" ht="20" customHeight="1">
      <c r="A6" s="16" t="inlineStr">
        <is>
          <t>担当者</t>
        </is>
      </c>
      <c r="B6" s="17" t="n"/>
      <c r="C6" s="18" t="n"/>
      <c r="D6" s="17" t="n"/>
      <c r="E6" s="17" t="n"/>
      <c r="F6" s="19" t="n"/>
    </row>
    <row r="7" ht="20" customHeight="1">
      <c r="A7" s="20" t="inlineStr">
        <is>
          <t>作成日</t>
        </is>
      </c>
      <c r="B7" s="21" t="n"/>
      <c r="C7" s="22" t="n"/>
      <c r="D7" s="21" t="n"/>
      <c r="E7" s="21" t="n"/>
      <c r="F7" s="23" t="n"/>
    </row>
    <row r="9" ht="20" customHeight="1">
      <c r="A9" s="11" t="inlineStr">
        <is>
          <t>■2　労務単価（職種別）</t>
        </is>
      </c>
    </row>
    <row r="10" ht="34" customHeight="1">
      <c r="A10" s="10" t="inlineStr">
        <is>
          <t>※1人1日あたりの単価を入れてください。単価内訳シートで種別「労務」を選ぶと、職種名からこの表を引いて労務費を計算します。初期値は目安の参考値です。公共工事設計労務単価や自社の実績に合わせて必ず書き換えてください。</t>
        </is>
      </c>
    </row>
    <row r="11" ht="24" customHeight="1">
      <c r="A11" s="24" t="inlineStr">
        <is>
          <t>No</t>
        </is>
      </c>
      <c r="B11" s="25" t="inlineStr">
        <is>
          <t>職種</t>
        </is>
      </c>
      <c r="C11" s="25" t="inlineStr">
        <is>
          <t>労務単価（円／人）</t>
        </is>
      </c>
      <c r="D11" s="25" t="inlineStr">
        <is>
          <t>備考</t>
        </is>
      </c>
      <c r="E11" s="26" t="n"/>
      <c r="F11" s="27" t="n"/>
    </row>
    <row r="12" ht="18" customHeight="1">
      <c r="A12" s="28" t="n">
        <v>1</v>
      </c>
      <c r="B12" s="9" t="inlineStr">
        <is>
          <t>電工</t>
        </is>
      </c>
      <c r="C12" s="29" t="n">
        <v>24000</v>
      </c>
      <c r="D12" s="9" t="n"/>
      <c r="E12" s="30" t="n"/>
      <c r="F12" s="31" t="n"/>
    </row>
    <row r="13" ht="18" customHeight="1">
      <c r="A13" s="28" t="n">
        <v>2</v>
      </c>
      <c r="B13" s="9" t="inlineStr">
        <is>
          <t>世話役</t>
        </is>
      </c>
      <c r="C13" s="29" t="n">
        <v>26000</v>
      </c>
      <c r="D13" s="9" t="n"/>
      <c r="E13" s="30" t="n"/>
      <c r="F13" s="31" t="n"/>
    </row>
    <row r="14" ht="18" customHeight="1">
      <c r="A14" s="28" t="n">
        <v>3</v>
      </c>
      <c r="B14" s="9" t="inlineStr">
        <is>
          <t>配管工</t>
        </is>
      </c>
      <c r="C14" s="29" t="n">
        <v>23000</v>
      </c>
      <c r="D14" s="9" t="n"/>
      <c r="E14" s="30" t="n"/>
      <c r="F14" s="31" t="n"/>
    </row>
    <row r="15" ht="18" customHeight="1">
      <c r="A15" s="28" t="n">
        <v>4</v>
      </c>
      <c r="B15" s="9" t="inlineStr">
        <is>
          <t>土工</t>
        </is>
      </c>
      <c r="C15" s="29" t="n">
        <v>21000</v>
      </c>
      <c r="D15" s="9" t="n"/>
      <c r="E15" s="30" t="n"/>
      <c r="F15" s="31" t="n"/>
    </row>
    <row r="16" ht="18" customHeight="1">
      <c r="A16" s="28" t="n">
        <v>5</v>
      </c>
      <c r="B16" s="9" t="inlineStr">
        <is>
          <t>雑工</t>
        </is>
      </c>
      <c r="C16" s="29" t="n">
        <v>18000</v>
      </c>
      <c r="D16" s="9" t="n"/>
      <c r="E16" s="30" t="n"/>
      <c r="F16" s="31" t="n"/>
    </row>
    <row r="17" ht="18" customHeight="1">
      <c r="A17" s="28" t="n">
        <v>6</v>
      </c>
      <c r="B17" s="9" t="n"/>
      <c r="C17" s="29" t="n"/>
      <c r="D17" s="9" t="n"/>
      <c r="E17" s="30" t="n"/>
      <c r="F17" s="31" t="n"/>
    </row>
    <row r="18" ht="18" customHeight="1">
      <c r="A18" s="28" t="n">
        <v>7</v>
      </c>
      <c r="B18" s="9" t="n"/>
      <c r="C18" s="29" t="n"/>
      <c r="D18" s="9" t="n"/>
      <c r="E18" s="30" t="n"/>
      <c r="F18" s="31" t="n"/>
    </row>
    <row r="19" ht="18" customHeight="1">
      <c r="A19" s="28" t="n">
        <v>8</v>
      </c>
      <c r="B19" s="9" t="n"/>
      <c r="C19" s="29" t="n"/>
      <c r="D19" s="9" t="n"/>
      <c r="E19" s="30" t="n"/>
      <c r="F19" s="31" t="n"/>
    </row>
    <row r="20" ht="18" customHeight="1">
      <c r="A20" s="28" t="n">
        <v>9</v>
      </c>
      <c r="B20" s="9" t="n"/>
      <c r="C20" s="29" t="n"/>
      <c r="D20" s="9" t="n"/>
      <c r="E20" s="30" t="n"/>
      <c r="F20" s="31" t="n"/>
    </row>
    <row r="21" ht="18" customHeight="1">
      <c r="A21" s="28" t="n">
        <v>10</v>
      </c>
      <c r="B21" s="9" t="n"/>
      <c r="C21" s="29" t="n"/>
      <c r="D21" s="9" t="n"/>
      <c r="E21" s="30" t="n"/>
      <c r="F21" s="31" t="n"/>
    </row>
    <row r="22" ht="18" customHeight="1">
      <c r="A22" s="28" t="n">
        <v>11</v>
      </c>
      <c r="B22" s="9" t="n"/>
      <c r="C22" s="29" t="n"/>
      <c r="D22" s="9" t="n"/>
      <c r="E22" s="30" t="n"/>
      <c r="F22" s="31" t="n"/>
    </row>
    <row r="23" ht="18" customHeight="1">
      <c r="A23" s="28" t="n">
        <v>12</v>
      </c>
      <c r="B23" s="9" t="n"/>
      <c r="C23" s="29" t="n"/>
      <c r="D23" s="9" t="n"/>
      <c r="E23" s="30" t="n"/>
      <c r="F23" s="31" t="n"/>
    </row>
    <row r="24" ht="18" customHeight="1">
      <c r="A24" s="28" t="n">
        <v>13</v>
      </c>
      <c r="B24" s="9" t="n"/>
      <c r="C24" s="29" t="n"/>
      <c r="D24" s="9" t="n"/>
      <c r="E24" s="30" t="n"/>
      <c r="F24" s="31" t="n"/>
    </row>
    <row r="25" ht="18" customHeight="1">
      <c r="A25" s="28" t="n">
        <v>14</v>
      </c>
      <c r="B25" s="9" t="n"/>
      <c r="C25" s="29" t="n"/>
      <c r="D25" s="9" t="n"/>
      <c r="E25" s="30" t="n"/>
      <c r="F25" s="31" t="n"/>
    </row>
    <row r="26" ht="18" customHeight="1">
      <c r="A26" s="28" t="n">
        <v>15</v>
      </c>
      <c r="B26" s="9" t="n"/>
      <c r="C26" s="29" t="n"/>
      <c r="D26" s="9" t="n"/>
      <c r="E26" s="30" t="n"/>
      <c r="F26" s="31" t="n"/>
    </row>
    <row r="27" ht="18" customHeight="1">
      <c r="A27" s="28" t="n">
        <v>16</v>
      </c>
      <c r="B27" s="9" t="n"/>
      <c r="C27" s="29" t="n"/>
      <c r="D27" s="9" t="n"/>
      <c r="E27" s="30" t="n"/>
      <c r="F27" s="31" t="n"/>
    </row>
    <row r="28" ht="18" customHeight="1">
      <c r="A28" s="28" t="n">
        <v>17</v>
      </c>
      <c r="B28" s="9" t="n"/>
      <c r="C28" s="29" t="n"/>
      <c r="D28" s="9" t="n"/>
      <c r="E28" s="30" t="n"/>
      <c r="F28" s="31" t="n"/>
    </row>
    <row r="29" ht="18" customHeight="1">
      <c r="A29" s="28" t="n">
        <v>18</v>
      </c>
      <c r="B29" s="9" t="n"/>
      <c r="C29" s="29" t="n"/>
      <c r="D29" s="9" t="n"/>
      <c r="E29" s="30" t="n"/>
      <c r="F29" s="31" t="n"/>
    </row>
    <row r="30" ht="18" customHeight="1">
      <c r="A30" s="28" t="n">
        <v>19</v>
      </c>
      <c r="B30" s="9" t="n"/>
      <c r="C30" s="29" t="n"/>
      <c r="D30" s="9" t="n"/>
      <c r="E30" s="30" t="n"/>
      <c r="F30" s="31" t="n"/>
    </row>
    <row r="31" ht="18" customHeight="1">
      <c r="A31" s="32" t="n">
        <v>20</v>
      </c>
      <c r="B31" s="33" t="n"/>
      <c r="C31" s="34" t="n"/>
      <c r="D31" s="33" t="n"/>
      <c r="E31" s="35" t="n"/>
      <c r="F31" s="36" t="n"/>
    </row>
    <row r="33" ht="20" customHeight="1">
      <c r="A33" s="11" t="inlineStr">
        <is>
          <t>■3　率と丸め</t>
        </is>
      </c>
    </row>
    <row r="34" ht="20" customHeight="1">
      <c r="A34" s="12" t="inlineStr">
        <is>
          <t>雑材料費率（材料費に対する％）</t>
        </is>
      </c>
      <c r="B34" s="13" t="n"/>
      <c r="C34" s="13" t="n"/>
      <c r="D34" s="37" t="n">
        <v>5</v>
      </c>
      <c r="E34" s="38" t="inlineStr">
        <is>
          <t>ビス・テープ等、拾わない小物材料</t>
        </is>
      </c>
      <c r="F34" s="15" t="n"/>
    </row>
    <row r="35" ht="20" customHeight="1">
      <c r="A35" s="16" t="inlineStr">
        <is>
          <t>工具損料・消耗品率（労務費に対する％）</t>
        </is>
      </c>
      <c r="B35" s="17" t="n"/>
      <c r="C35" s="17" t="n"/>
      <c r="D35" s="39" t="n">
        <v>3</v>
      </c>
      <c r="E35" s="40" t="inlineStr">
        <is>
          <t>電動工具の損料・刃物・消耗品</t>
        </is>
      </c>
      <c r="F35" s="19" t="n"/>
    </row>
    <row r="36" ht="20" customHeight="1">
      <c r="A36" s="16" t="inlineStr">
        <is>
          <t>経費率（材料費＋労務費に対する％）</t>
        </is>
      </c>
      <c r="B36" s="17" t="n"/>
      <c r="C36" s="17" t="n"/>
      <c r="D36" s="39" t="n">
        <v>15</v>
      </c>
      <c r="E36" s="40" t="inlineStr">
        <is>
          <t>現場管理費・一般管理費など</t>
        </is>
      </c>
      <c r="F36" s="19" t="n"/>
    </row>
    <row r="37" ht="20" customHeight="1">
      <c r="A37" s="16" t="inlineStr">
        <is>
          <t>複合単価の丸め</t>
        </is>
      </c>
      <c r="B37" s="17" t="n"/>
      <c r="C37" s="17" t="n"/>
      <c r="D37" s="41" t="n">
        <v>10</v>
      </c>
      <c r="E37" s="40" t="inlineStr">
        <is>
          <t>1・10・100 から選択</t>
        </is>
      </c>
      <c r="F37" s="19" t="n"/>
    </row>
    <row r="38" ht="20" customHeight="1">
      <c r="A38" s="16" t="inlineStr">
        <is>
          <t>経費の計上方法</t>
        </is>
      </c>
      <c r="B38" s="17" t="n"/>
      <c r="C38" s="17" t="n"/>
      <c r="D38" s="42" t="inlineStr">
        <is>
          <t>複合単価に含める</t>
        </is>
      </c>
      <c r="E38" s="40" t="inlineStr">
        <is>
          <t>一括計上にすると単価から経費を外します</t>
        </is>
      </c>
      <c r="F38" s="19" t="n"/>
    </row>
    <row r="39" ht="20" customHeight="1">
      <c r="A39" s="16" t="inlineStr">
        <is>
          <t>消費税率（内訳書）</t>
        </is>
      </c>
      <c r="B39" s="17" t="n"/>
      <c r="C39" s="17" t="n"/>
      <c r="D39" s="43" t="n">
        <v>10</v>
      </c>
      <c r="E39" s="40" t="inlineStr">
        <is>
          <t>10・8・0 から選択</t>
        </is>
      </c>
      <c r="F39" s="19" t="n"/>
    </row>
    <row r="40" ht="20" customHeight="1">
      <c r="A40" s="20" t="inlineStr">
        <is>
          <t>内訳書の金額の丸め</t>
        </is>
      </c>
      <c r="B40" s="21" t="n"/>
      <c r="C40" s="21" t="n"/>
      <c r="D40" s="44" t="n">
        <v>1</v>
      </c>
      <c r="E40" s="45" t="inlineStr">
        <is>
          <t>1・10 から選択</t>
        </is>
      </c>
      <c r="F40" s="23" t="n"/>
    </row>
    <row r="42">
      <c r="A42" s="10" t="inlineStr">
        <is>
          <t>※このシートの値を変えると、複合単価一覧と工事内訳書の金額がすべて再計算されます。</t>
        </is>
      </c>
    </row>
  </sheetData>
  <mergeCells count="49">
    <mergeCell ref="D11:F11"/>
    <mergeCell ref="D13:F13"/>
    <mergeCell ref="D27:F27"/>
    <mergeCell ref="A37:C37"/>
    <mergeCell ref="C7:F7"/>
    <mergeCell ref="D17:F17"/>
    <mergeCell ref="A3:F3"/>
    <mergeCell ref="E39:F39"/>
    <mergeCell ref="D16:F16"/>
    <mergeCell ref="A6:B6"/>
    <mergeCell ref="A33:F33"/>
    <mergeCell ref="E35:F35"/>
    <mergeCell ref="D28:F28"/>
    <mergeCell ref="E38:F38"/>
    <mergeCell ref="A42:F42"/>
    <mergeCell ref="A7:B7"/>
    <mergeCell ref="C6:F6"/>
    <mergeCell ref="D12:F12"/>
    <mergeCell ref="D18:F18"/>
    <mergeCell ref="D30:F30"/>
    <mergeCell ref="C5:F5"/>
    <mergeCell ref="D25:F25"/>
    <mergeCell ref="D15:F15"/>
    <mergeCell ref="A35:C35"/>
    <mergeCell ref="A38:C38"/>
    <mergeCell ref="E40:F40"/>
    <mergeCell ref="D24:F24"/>
    <mergeCell ref="E34:F34"/>
    <mergeCell ref="A10:F10"/>
    <mergeCell ref="D14:F14"/>
    <mergeCell ref="D29:F29"/>
    <mergeCell ref="D23:F23"/>
    <mergeCell ref="C4:F4"/>
    <mergeCell ref="A9:F9"/>
    <mergeCell ref="A5:B5"/>
    <mergeCell ref="A40:C40"/>
    <mergeCell ref="D26:F26"/>
    <mergeCell ref="E36:F36"/>
    <mergeCell ref="A39:C39"/>
    <mergeCell ref="A34:C34"/>
    <mergeCell ref="D20:F20"/>
    <mergeCell ref="A4:B4"/>
    <mergeCell ref="D19:F19"/>
    <mergeCell ref="A36:C36"/>
    <mergeCell ref="D31:F31"/>
    <mergeCell ref="A1:F1"/>
    <mergeCell ref="D22:F22"/>
    <mergeCell ref="E37:F37"/>
    <mergeCell ref="D21:F21"/>
  </mergeCells>
  <dataValidations count="4">
    <dataValidation sqref="D37" showDropDown="0" showInputMessage="0" showErrorMessage="0" allowBlank="1" type="list">
      <formula1>=マスタ!$G$4:$G$6</formula1>
    </dataValidation>
    <dataValidation sqref="D38" showDropDown="0" showInputMessage="0" showErrorMessage="0" allowBlank="1" type="list">
      <formula1>=マスタ!$I$4:$I$5</formula1>
    </dataValidation>
    <dataValidation sqref="D39" showDropDown="0" showInputMessage="0" showErrorMessage="0" allowBlank="1" type="list">
      <formula1>=マスタ!$K$4:$K$6</formula1>
    </dataValidation>
    <dataValidation sqref="D40" showDropDown="0" showInputMessage="0" showErrorMessage="0" allowBlank="1" type="list">
      <formula1>=マスタ!$M$4:$M$5</formula1>
    </dataValidation>
  </dataValidations>
  <printOptions horizontalCentered="1"/>
  <pageMargins left="0.35" right="0.35" top="0.5" bottom="0.5" header="0.5" footer="0.5"/>
  <pageSetup orientation="portrait" paperSize="9" fitToHeight="1" fitToWidth="1"/>
</worksheet>
</file>

<file path=xl/worksheets/sheet4.xml><?xml version="1.0" encoding="utf-8"?>
<worksheet xmlns="http://schemas.openxmlformats.org/spreadsheetml/2006/main">
  <sheetPr>
    <outlinePr summaryBelow="1" summaryRight="1"/>
    <pageSetUpPr fitToPage="1"/>
  </sheetPr>
  <dimension ref="A1:L306"/>
  <sheetViews>
    <sheetView showGridLines="0" workbookViewId="0">
      <pane ySplit="6" topLeftCell="A7" activePane="bottomLeft" state="frozen"/>
      <selection pane="bottomLeft" activeCell="A1" sqref="A1"/>
    </sheetView>
  </sheetViews>
  <sheetFormatPr baseColWidth="8" defaultRowHeight="15"/>
  <cols>
    <col width="5" customWidth="1" min="1" max="1"/>
    <col width="8" customWidth="1" min="2" max="2"/>
    <col width="30" customWidth="1" min="3" max="3"/>
    <col width="8" customWidth="1" min="4" max="4"/>
    <col width="26" customWidth="1" min="5" max="5"/>
    <col width="18" customWidth="1" min="6" max="6"/>
    <col width="7" customWidth="1" min="7" max="7"/>
    <col width="13" customWidth="1" min="8" max="8"/>
    <col width="13" customWidth="1" min="9" max="9"/>
    <col width="14" customWidth="1" min="10" max="10"/>
    <col width="14" customWidth="1" min="11" max="11"/>
    <col width="22" customWidth="1" min="12" max="12"/>
  </cols>
  <sheetData>
    <row r="1" ht="26" customHeight="1">
      <c r="A1" s="6" t="inlineStr">
        <is>
          <t>複合単価　単価内訳（入力シート）</t>
        </is>
      </c>
      <c r="B1" s="7" t="n"/>
      <c r="C1" s="7" t="n"/>
      <c r="D1" s="7" t="n"/>
      <c r="E1" s="7" t="n"/>
      <c r="F1" s="7" t="n"/>
      <c r="G1" s="7" t="n"/>
      <c r="H1" s="7" t="n"/>
      <c r="I1" s="7" t="n"/>
      <c r="J1" s="7" t="n"/>
      <c r="K1" s="7" t="n"/>
      <c r="L1" s="7" t="n"/>
    </row>
    <row r="2" ht="18" customHeight="1">
      <c r="A2" s="10" t="inlineStr">
        <is>
          <t>①「単価No」に複合単価一覧のNoを書きます　②「種別」で材料か労務を選びます　③材料は品名・規格・所要数量・単価を、労務は品名欄に職種名（条件シートの職種）と人工を入れます　※薄い青のセルは自動計算です</t>
        </is>
      </c>
    </row>
    <row r="3" ht="16" customHeight="1">
      <c r="A3" s="10" t="inlineStr">
        <is>
          <t>※所要数量は「1単位あたり」の数量です（例：配管1mあたりの電線管1.05m）。人工も1単位あたりの値を入れてください。</t>
        </is>
      </c>
    </row>
    <row r="6" ht="32" customHeight="1">
      <c r="A6" s="24" t="inlineStr">
        <is>
          <t>No</t>
        </is>
      </c>
      <c r="B6" s="25" t="inlineStr">
        <is>
          <t>単価No</t>
        </is>
      </c>
      <c r="C6" s="25" t="inlineStr">
        <is>
          <t>作業名</t>
        </is>
      </c>
      <c r="D6" s="25" t="inlineStr">
        <is>
          <t>種別</t>
        </is>
      </c>
      <c r="E6" s="25" t="inlineStr">
        <is>
          <t>品名・職種</t>
        </is>
      </c>
      <c r="F6" s="25" t="inlineStr">
        <is>
          <t>規格</t>
        </is>
      </c>
      <c r="G6" s="25" t="inlineStr">
        <is>
          <t>単位</t>
        </is>
      </c>
      <c r="H6" s="25" t="inlineStr">
        <is>
          <t>所要数量／人工</t>
        </is>
      </c>
      <c r="I6" s="25" t="inlineStr">
        <is>
          <t>単価（円）</t>
        </is>
      </c>
      <c r="J6" s="25" t="inlineStr">
        <is>
          <t>適用単価</t>
        </is>
      </c>
      <c r="K6" s="25" t="inlineStr">
        <is>
          <t>金額</t>
        </is>
      </c>
      <c r="L6" s="46" t="inlineStr">
        <is>
          <t>備考</t>
        </is>
      </c>
    </row>
    <row r="7" ht="18" customHeight="1">
      <c r="A7" s="47" t="n">
        <v>1</v>
      </c>
      <c r="B7" s="48" t="n"/>
      <c r="C7" s="49">
        <f>IF($B7="","",IFERROR(VLOOKUP($B7,複合単価一覧!$A$7:$C$66,3,FALSE),"※Noが一覧にありません"))</f>
        <v/>
      </c>
      <c r="D7" s="9" t="n"/>
      <c r="E7" s="9" t="n"/>
      <c r="F7" s="9" t="n"/>
      <c r="G7" s="48" t="n"/>
      <c r="H7" s="50" t="n"/>
      <c r="I7" s="29" t="n"/>
      <c r="J7" s="51">
        <f>IF($D7="","",IF($D7="労務",IFERROR(VLOOKUP($E7,条件!$B$12:$C$31,2,FALSE),"※職種未登録"),N($I7)))</f>
        <v/>
      </c>
      <c r="K7" s="52">
        <f>IF(OR($D7="",$H7="",NOT(ISNUMBER($J7))),"",N($H7)*$J7)</f>
        <v/>
      </c>
      <c r="L7" s="53" t="n"/>
    </row>
    <row r="8" ht="18" customHeight="1">
      <c r="A8" s="47" t="n">
        <v>2</v>
      </c>
      <c r="B8" s="48" t="n"/>
      <c r="C8" s="49">
        <f>IF($B8="","",IFERROR(VLOOKUP($B8,複合単価一覧!$A$7:$C$66,3,FALSE),"※Noが一覧にありません"))</f>
        <v/>
      </c>
      <c r="D8" s="9" t="n"/>
      <c r="E8" s="9" t="n"/>
      <c r="F8" s="9" t="n"/>
      <c r="G8" s="48" t="n"/>
      <c r="H8" s="50" t="n"/>
      <c r="I8" s="29" t="n"/>
      <c r="J8" s="51">
        <f>IF($D8="","",IF($D8="労務",IFERROR(VLOOKUP($E8,条件!$B$12:$C$31,2,FALSE),"※職種未登録"),N($I8)))</f>
        <v/>
      </c>
      <c r="K8" s="52">
        <f>IF(OR($D8="",$H8="",NOT(ISNUMBER($J8))),"",N($H8)*$J8)</f>
        <v/>
      </c>
      <c r="L8" s="53" t="n"/>
    </row>
    <row r="9" ht="18" customHeight="1">
      <c r="A9" s="47" t="n">
        <v>3</v>
      </c>
      <c r="B9" s="48" t="n"/>
      <c r="C9" s="49">
        <f>IF($B9="","",IFERROR(VLOOKUP($B9,複合単価一覧!$A$7:$C$66,3,FALSE),"※Noが一覧にありません"))</f>
        <v/>
      </c>
      <c r="D9" s="9" t="n"/>
      <c r="E9" s="9" t="n"/>
      <c r="F9" s="9" t="n"/>
      <c r="G9" s="48" t="n"/>
      <c r="H9" s="50" t="n"/>
      <c r="I9" s="29" t="n"/>
      <c r="J9" s="51">
        <f>IF($D9="","",IF($D9="労務",IFERROR(VLOOKUP($E9,条件!$B$12:$C$31,2,FALSE),"※職種未登録"),N($I9)))</f>
        <v/>
      </c>
      <c r="K9" s="52">
        <f>IF(OR($D9="",$H9="",NOT(ISNUMBER($J9))),"",N($H9)*$J9)</f>
        <v/>
      </c>
      <c r="L9" s="53" t="n"/>
    </row>
    <row r="10" ht="18" customHeight="1">
      <c r="A10" s="47" t="n">
        <v>4</v>
      </c>
      <c r="B10" s="48" t="n"/>
      <c r="C10" s="49">
        <f>IF($B10="","",IFERROR(VLOOKUP($B10,複合単価一覧!$A$7:$C$66,3,FALSE),"※Noが一覧にありません"))</f>
        <v/>
      </c>
      <c r="D10" s="9" t="n"/>
      <c r="E10" s="9" t="n"/>
      <c r="F10" s="9" t="n"/>
      <c r="G10" s="48" t="n"/>
      <c r="H10" s="50" t="n"/>
      <c r="I10" s="29" t="n"/>
      <c r="J10" s="51">
        <f>IF($D10="","",IF($D10="労務",IFERROR(VLOOKUP($E10,条件!$B$12:$C$31,2,FALSE),"※職種未登録"),N($I10)))</f>
        <v/>
      </c>
      <c r="K10" s="52">
        <f>IF(OR($D10="",$H10="",NOT(ISNUMBER($J10))),"",N($H10)*$J10)</f>
        <v/>
      </c>
      <c r="L10" s="53" t="n"/>
    </row>
    <row r="11" ht="18" customHeight="1">
      <c r="A11" s="47" t="n">
        <v>5</v>
      </c>
      <c r="B11" s="48" t="n"/>
      <c r="C11" s="49">
        <f>IF($B11="","",IFERROR(VLOOKUP($B11,複合単価一覧!$A$7:$C$66,3,FALSE),"※Noが一覧にありません"))</f>
        <v/>
      </c>
      <c r="D11" s="9" t="n"/>
      <c r="E11" s="9" t="n"/>
      <c r="F11" s="9" t="n"/>
      <c r="G11" s="48" t="n"/>
      <c r="H11" s="50" t="n"/>
      <c r="I11" s="29" t="n"/>
      <c r="J11" s="51">
        <f>IF($D11="","",IF($D11="労務",IFERROR(VLOOKUP($E11,条件!$B$12:$C$31,2,FALSE),"※職種未登録"),N($I11)))</f>
        <v/>
      </c>
      <c r="K11" s="52">
        <f>IF(OR($D11="",$H11="",NOT(ISNUMBER($J11))),"",N($H11)*$J11)</f>
        <v/>
      </c>
      <c r="L11" s="53" t="n"/>
    </row>
    <row r="12" ht="18" customHeight="1">
      <c r="A12" s="47" t="n">
        <v>6</v>
      </c>
      <c r="B12" s="48" t="n"/>
      <c r="C12" s="49">
        <f>IF($B12="","",IFERROR(VLOOKUP($B12,複合単価一覧!$A$7:$C$66,3,FALSE),"※Noが一覧にありません"))</f>
        <v/>
      </c>
      <c r="D12" s="9" t="n"/>
      <c r="E12" s="9" t="n"/>
      <c r="F12" s="9" t="n"/>
      <c r="G12" s="48" t="n"/>
      <c r="H12" s="50" t="n"/>
      <c r="I12" s="29" t="n"/>
      <c r="J12" s="51">
        <f>IF($D12="","",IF($D12="労務",IFERROR(VLOOKUP($E12,条件!$B$12:$C$31,2,FALSE),"※職種未登録"),N($I12)))</f>
        <v/>
      </c>
      <c r="K12" s="52">
        <f>IF(OR($D12="",$H12="",NOT(ISNUMBER($J12))),"",N($H12)*$J12)</f>
        <v/>
      </c>
      <c r="L12" s="53" t="n"/>
    </row>
    <row r="13" ht="18" customHeight="1">
      <c r="A13" s="47" t="n">
        <v>7</v>
      </c>
      <c r="B13" s="48" t="n"/>
      <c r="C13" s="49">
        <f>IF($B13="","",IFERROR(VLOOKUP($B13,複合単価一覧!$A$7:$C$66,3,FALSE),"※Noが一覧にありません"))</f>
        <v/>
      </c>
      <c r="D13" s="9" t="n"/>
      <c r="E13" s="9" t="n"/>
      <c r="F13" s="9" t="n"/>
      <c r="G13" s="48" t="n"/>
      <c r="H13" s="50" t="n"/>
      <c r="I13" s="29" t="n"/>
      <c r="J13" s="51">
        <f>IF($D13="","",IF($D13="労務",IFERROR(VLOOKUP($E13,条件!$B$12:$C$31,2,FALSE),"※職種未登録"),N($I13)))</f>
        <v/>
      </c>
      <c r="K13" s="52">
        <f>IF(OR($D13="",$H13="",NOT(ISNUMBER($J13))),"",N($H13)*$J13)</f>
        <v/>
      </c>
      <c r="L13" s="53" t="n"/>
    </row>
    <row r="14" ht="18" customHeight="1">
      <c r="A14" s="47" t="n">
        <v>8</v>
      </c>
      <c r="B14" s="48" t="n"/>
      <c r="C14" s="49">
        <f>IF($B14="","",IFERROR(VLOOKUP($B14,複合単価一覧!$A$7:$C$66,3,FALSE),"※Noが一覧にありません"))</f>
        <v/>
      </c>
      <c r="D14" s="9" t="n"/>
      <c r="E14" s="9" t="n"/>
      <c r="F14" s="9" t="n"/>
      <c r="G14" s="48" t="n"/>
      <c r="H14" s="50" t="n"/>
      <c r="I14" s="29" t="n"/>
      <c r="J14" s="51">
        <f>IF($D14="","",IF($D14="労務",IFERROR(VLOOKUP($E14,条件!$B$12:$C$31,2,FALSE),"※職種未登録"),N($I14)))</f>
        <v/>
      </c>
      <c r="K14" s="52">
        <f>IF(OR($D14="",$H14="",NOT(ISNUMBER($J14))),"",N($H14)*$J14)</f>
        <v/>
      </c>
      <c r="L14" s="53" t="n"/>
    </row>
    <row r="15" ht="18" customHeight="1">
      <c r="A15" s="47" t="n">
        <v>9</v>
      </c>
      <c r="B15" s="48" t="n"/>
      <c r="C15" s="49">
        <f>IF($B15="","",IFERROR(VLOOKUP($B15,複合単価一覧!$A$7:$C$66,3,FALSE),"※Noが一覧にありません"))</f>
        <v/>
      </c>
      <c r="D15" s="9" t="n"/>
      <c r="E15" s="9" t="n"/>
      <c r="F15" s="9" t="n"/>
      <c r="G15" s="48" t="n"/>
      <c r="H15" s="50" t="n"/>
      <c r="I15" s="29" t="n"/>
      <c r="J15" s="51">
        <f>IF($D15="","",IF($D15="労務",IFERROR(VLOOKUP($E15,条件!$B$12:$C$31,2,FALSE),"※職種未登録"),N($I15)))</f>
        <v/>
      </c>
      <c r="K15" s="52">
        <f>IF(OR($D15="",$H15="",NOT(ISNUMBER($J15))),"",N($H15)*$J15)</f>
        <v/>
      </c>
      <c r="L15" s="53" t="n"/>
    </row>
    <row r="16" ht="18" customHeight="1">
      <c r="A16" s="47" t="n">
        <v>10</v>
      </c>
      <c r="B16" s="48" t="n"/>
      <c r="C16" s="49">
        <f>IF($B16="","",IFERROR(VLOOKUP($B16,複合単価一覧!$A$7:$C$66,3,FALSE),"※Noが一覧にありません"))</f>
        <v/>
      </c>
      <c r="D16" s="9" t="n"/>
      <c r="E16" s="9" t="n"/>
      <c r="F16" s="9" t="n"/>
      <c r="G16" s="48" t="n"/>
      <c r="H16" s="50" t="n"/>
      <c r="I16" s="29" t="n"/>
      <c r="J16" s="51">
        <f>IF($D16="","",IF($D16="労務",IFERROR(VLOOKUP($E16,条件!$B$12:$C$31,2,FALSE),"※職種未登録"),N($I16)))</f>
        <v/>
      </c>
      <c r="K16" s="52">
        <f>IF(OR($D16="",$H16="",NOT(ISNUMBER($J16))),"",N($H16)*$J16)</f>
        <v/>
      </c>
      <c r="L16" s="53" t="n"/>
    </row>
    <row r="17" ht="18" customHeight="1">
      <c r="A17" s="47" t="n">
        <v>11</v>
      </c>
      <c r="B17" s="48" t="n"/>
      <c r="C17" s="49">
        <f>IF($B17="","",IFERROR(VLOOKUP($B17,複合単価一覧!$A$7:$C$66,3,FALSE),"※Noが一覧にありません"))</f>
        <v/>
      </c>
      <c r="D17" s="9" t="n"/>
      <c r="E17" s="9" t="n"/>
      <c r="F17" s="9" t="n"/>
      <c r="G17" s="48" t="n"/>
      <c r="H17" s="50" t="n"/>
      <c r="I17" s="29" t="n"/>
      <c r="J17" s="51">
        <f>IF($D17="","",IF($D17="労務",IFERROR(VLOOKUP($E17,条件!$B$12:$C$31,2,FALSE),"※職種未登録"),N($I17)))</f>
        <v/>
      </c>
      <c r="K17" s="52">
        <f>IF(OR($D17="",$H17="",NOT(ISNUMBER($J17))),"",N($H17)*$J17)</f>
        <v/>
      </c>
      <c r="L17" s="53" t="n"/>
    </row>
    <row r="18" ht="18" customHeight="1">
      <c r="A18" s="47" t="n">
        <v>12</v>
      </c>
      <c r="B18" s="48" t="n"/>
      <c r="C18" s="49">
        <f>IF($B18="","",IFERROR(VLOOKUP($B18,複合単価一覧!$A$7:$C$66,3,FALSE),"※Noが一覧にありません"))</f>
        <v/>
      </c>
      <c r="D18" s="9" t="n"/>
      <c r="E18" s="9" t="n"/>
      <c r="F18" s="9" t="n"/>
      <c r="G18" s="48" t="n"/>
      <c r="H18" s="50" t="n"/>
      <c r="I18" s="29" t="n"/>
      <c r="J18" s="51">
        <f>IF($D18="","",IF($D18="労務",IFERROR(VLOOKUP($E18,条件!$B$12:$C$31,2,FALSE),"※職種未登録"),N($I18)))</f>
        <v/>
      </c>
      <c r="K18" s="52">
        <f>IF(OR($D18="",$H18="",NOT(ISNUMBER($J18))),"",N($H18)*$J18)</f>
        <v/>
      </c>
      <c r="L18" s="53" t="n"/>
    </row>
    <row r="19" ht="18" customHeight="1">
      <c r="A19" s="47" t="n">
        <v>13</v>
      </c>
      <c r="B19" s="48" t="n"/>
      <c r="C19" s="49">
        <f>IF($B19="","",IFERROR(VLOOKUP($B19,複合単価一覧!$A$7:$C$66,3,FALSE),"※Noが一覧にありません"))</f>
        <v/>
      </c>
      <c r="D19" s="9" t="n"/>
      <c r="E19" s="9" t="n"/>
      <c r="F19" s="9" t="n"/>
      <c r="G19" s="48" t="n"/>
      <c r="H19" s="50" t="n"/>
      <c r="I19" s="29" t="n"/>
      <c r="J19" s="51">
        <f>IF($D19="","",IF($D19="労務",IFERROR(VLOOKUP($E19,条件!$B$12:$C$31,2,FALSE),"※職種未登録"),N($I19)))</f>
        <v/>
      </c>
      <c r="K19" s="52">
        <f>IF(OR($D19="",$H19="",NOT(ISNUMBER($J19))),"",N($H19)*$J19)</f>
        <v/>
      </c>
      <c r="L19" s="53" t="n"/>
    </row>
    <row r="20" ht="18" customHeight="1">
      <c r="A20" s="47" t="n">
        <v>14</v>
      </c>
      <c r="B20" s="48" t="n"/>
      <c r="C20" s="49">
        <f>IF($B20="","",IFERROR(VLOOKUP($B20,複合単価一覧!$A$7:$C$66,3,FALSE),"※Noが一覧にありません"))</f>
        <v/>
      </c>
      <c r="D20" s="9" t="n"/>
      <c r="E20" s="9" t="n"/>
      <c r="F20" s="9" t="n"/>
      <c r="G20" s="48" t="n"/>
      <c r="H20" s="50" t="n"/>
      <c r="I20" s="29" t="n"/>
      <c r="J20" s="51">
        <f>IF($D20="","",IF($D20="労務",IFERROR(VLOOKUP($E20,条件!$B$12:$C$31,2,FALSE),"※職種未登録"),N($I20)))</f>
        <v/>
      </c>
      <c r="K20" s="52">
        <f>IF(OR($D20="",$H20="",NOT(ISNUMBER($J20))),"",N($H20)*$J20)</f>
        <v/>
      </c>
      <c r="L20" s="53" t="n"/>
    </row>
    <row r="21" ht="18" customHeight="1">
      <c r="A21" s="47" t="n">
        <v>15</v>
      </c>
      <c r="B21" s="48" t="n"/>
      <c r="C21" s="49">
        <f>IF($B21="","",IFERROR(VLOOKUP($B21,複合単価一覧!$A$7:$C$66,3,FALSE),"※Noが一覧にありません"))</f>
        <v/>
      </c>
      <c r="D21" s="9" t="n"/>
      <c r="E21" s="9" t="n"/>
      <c r="F21" s="9" t="n"/>
      <c r="G21" s="48" t="n"/>
      <c r="H21" s="50" t="n"/>
      <c r="I21" s="29" t="n"/>
      <c r="J21" s="51">
        <f>IF($D21="","",IF($D21="労務",IFERROR(VLOOKUP($E21,条件!$B$12:$C$31,2,FALSE),"※職種未登録"),N($I21)))</f>
        <v/>
      </c>
      <c r="K21" s="52">
        <f>IF(OR($D21="",$H21="",NOT(ISNUMBER($J21))),"",N($H21)*$J21)</f>
        <v/>
      </c>
      <c r="L21" s="53" t="n"/>
    </row>
    <row r="22" ht="18" customHeight="1">
      <c r="A22" s="47" t="n">
        <v>16</v>
      </c>
      <c r="B22" s="48" t="n"/>
      <c r="C22" s="49">
        <f>IF($B22="","",IFERROR(VLOOKUP($B22,複合単価一覧!$A$7:$C$66,3,FALSE),"※Noが一覧にありません"))</f>
        <v/>
      </c>
      <c r="D22" s="9" t="n"/>
      <c r="E22" s="9" t="n"/>
      <c r="F22" s="9" t="n"/>
      <c r="G22" s="48" t="n"/>
      <c r="H22" s="50" t="n"/>
      <c r="I22" s="29" t="n"/>
      <c r="J22" s="51">
        <f>IF($D22="","",IF($D22="労務",IFERROR(VLOOKUP($E22,条件!$B$12:$C$31,2,FALSE),"※職種未登録"),N($I22)))</f>
        <v/>
      </c>
      <c r="K22" s="52">
        <f>IF(OR($D22="",$H22="",NOT(ISNUMBER($J22))),"",N($H22)*$J22)</f>
        <v/>
      </c>
      <c r="L22" s="53" t="n"/>
    </row>
    <row r="23" ht="18" customHeight="1">
      <c r="A23" s="47" t="n">
        <v>17</v>
      </c>
      <c r="B23" s="48" t="n"/>
      <c r="C23" s="49">
        <f>IF($B23="","",IFERROR(VLOOKUP($B23,複合単価一覧!$A$7:$C$66,3,FALSE),"※Noが一覧にありません"))</f>
        <v/>
      </c>
      <c r="D23" s="9" t="n"/>
      <c r="E23" s="9" t="n"/>
      <c r="F23" s="9" t="n"/>
      <c r="G23" s="48" t="n"/>
      <c r="H23" s="50" t="n"/>
      <c r="I23" s="29" t="n"/>
      <c r="J23" s="51">
        <f>IF($D23="","",IF($D23="労務",IFERROR(VLOOKUP($E23,条件!$B$12:$C$31,2,FALSE),"※職種未登録"),N($I23)))</f>
        <v/>
      </c>
      <c r="K23" s="52">
        <f>IF(OR($D23="",$H23="",NOT(ISNUMBER($J23))),"",N($H23)*$J23)</f>
        <v/>
      </c>
      <c r="L23" s="53" t="n"/>
    </row>
    <row r="24" ht="18" customHeight="1">
      <c r="A24" s="47" t="n">
        <v>18</v>
      </c>
      <c r="B24" s="48" t="n"/>
      <c r="C24" s="49">
        <f>IF($B24="","",IFERROR(VLOOKUP($B24,複合単価一覧!$A$7:$C$66,3,FALSE),"※Noが一覧にありません"))</f>
        <v/>
      </c>
      <c r="D24" s="9" t="n"/>
      <c r="E24" s="9" t="n"/>
      <c r="F24" s="9" t="n"/>
      <c r="G24" s="48" t="n"/>
      <c r="H24" s="50" t="n"/>
      <c r="I24" s="29" t="n"/>
      <c r="J24" s="51">
        <f>IF($D24="","",IF($D24="労務",IFERROR(VLOOKUP($E24,条件!$B$12:$C$31,2,FALSE),"※職種未登録"),N($I24)))</f>
        <v/>
      </c>
      <c r="K24" s="52">
        <f>IF(OR($D24="",$H24="",NOT(ISNUMBER($J24))),"",N($H24)*$J24)</f>
        <v/>
      </c>
      <c r="L24" s="53" t="n"/>
    </row>
    <row r="25" ht="18" customHeight="1">
      <c r="A25" s="47" t="n">
        <v>19</v>
      </c>
      <c r="B25" s="48" t="n"/>
      <c r="C25" s="49">
        <f>IF($B25="","",IFERROR(VLOOKUP($B25,複合単価一覧!$A$7:$C$66,3,FALSE),"※Noが一覧にありません"))</f>
        <v/>
      </c>
      <c r="D25" s="9" t="n"/>
      <c r="E25" s="9" t="n"/>
      <c r="F25" s="9" t="n"/>
      <c r="G25" s="48" t="n"/>
      <c r="H25" s="50" t="n"/>
      <c r="I25" s="29" t="n"/>
      <c r="J25" s="51">
        <f>IF($D25="","",IF($D25="労務",IFERROR(VLOOKUP($E25,条件!$B$12:$C$31,2,FALSE),"※職種未登録"),N($I25)))</f>
        <v/>
      </c>
      <c r="K25" s="52">
        <f>IF(OR($D25="",$H25="",NOT(ISNUMBER($J25))),"",N($H25)*$J25)</f>
        <v/>
      </c>
      <c r="L25" s="53" t="n"/>
    </row>
    <row r="26" ht="18" customHeight="1">
      <c r="A26" s="47" t="n">
        <v>20</v>
      </c>
      <c r="B26" s="48" t="n"/>
      <c r="C26" s="49">
        <f>IF($B26="","",IFERROR(VLOOKUP($B26,複合単価一覧!$A$7:$C$66,3,FALSE),"※Noが一覧にありません"))</f>
        <v/>
      </c>
      <c r="D26" s="9" t="n"/>
      <c r="E26" s="9" t="n"/>
      <c r="F26" s="9" t="n"/>
      <c r="G26" s="48" t="n"/>
      <c r="H26" s="50" t="n"/>
      <c r="I26" s="29" t="n"/>
      <c r="J26" s="51">
        <f>IF($D26="","",IF($D26="労務",IFERROR(VLOOKUP($E26,条件!$B$12:$C$31,2,FALSE),"※職種未登録"),N($I26)))</f>
        <v/>
      </c>
      <c r="K26" s="52">
        <f>IF(OR($D26="",$H26="",NOT(ISNUMBER($J26))),"",N($H26)*$J26)</f>
        <v/>
      </c>
      <c r="L26" s="53" t="n"/>
    </row>
    <row r="27" ht="18" customHeight="1">
      <c r="A27" s="47" t="n">
        <v>21</v>
      </c>
      <c r="B27" s="48" t="n"/>
      <c r="C27" s="49">
        <f>IF($B27="","",IFERROR(VLOOKUP($B27,複合単価一覧!$A$7:$C$66,3,FALSE),"※Noが一覧にありません"))</f>
        <v/>
      </c>
      <c r="D27" s="9" t="n"/>
      <c r="E27" s="9" t="n"/>
      <c r="F27" s="9" t="n"/>
      <c r="G27" s="48" t="n"/>
      <c r="H27" s="50" t="n"/>
      <c r="I27" s="29" t="n"/>
      <c r="J27" s="51">
        <f>IF($D27="","",IF($D27="労務",IFERROR(VLOOKUP($E27,条件!$B$12:$C$31,2,FALSE),"※職種未登録"),N($I27)))</f>
        <v/>
      </c>
      <c r="K27" s="52">
        <f>IF(OR($D27="",$H27="",NOT(ISNUMBER($J27))),"",N($H27)*$J27)</f>
        <v/>
      </c>
      <c r="L27" s="53" t="n"/>
    </row>
    <row r="28" ht="18" customHeight="1">
      <c r="A28" s="47" t="n">
        <v>22</v>
      </c>
      <c r="B28" s="48" t="n"/>
      <c r="C28" s="49">
        <f>IF($B28="","",IFERROR(VLOOKUP($B28,複合単価一覧!$A$7:$C$66,3,FALSE),"※Noが一覧にありません"))</f>
        <v/>
      </c>
      <c r="D28" s="9" t="n"/>
      <c r="E28" s="9" t="n"/>
      <c r="F28" s="9" t="n"/>
      <c r="G28" s="48" t="n"/>
      <c r="H28" s="50" t="n"/>
      <c r="I28" s="29" t="n"/>
      <c r="J28" s="51">
        <f>IF($D28="","",IF($D28="労務",IFERROR(VLOOKUP($E28,条件!$B$12:$C$31,2,FALSE),"※職種未登録"),N($I28)))</f>
        <v/>
      </c>
      <c r="K28" s="52">
        <f>IF(OR($D28="",$H28="",NOT(ISNUMBER($J28))),"",N($H28)*$J28)</f>
        <v/>
      </c>
      <c r="L28" s="53" t="n"/>
    </row>
    <row r="29" ht="18" customHeight="1">
      <c r="A29" s="47" t="n">
        <v>23</v>
      </c>
      <c r="B29" s="48" t="n"/>
      <c r="C29" s="49">
        <f>IF($B29="","",IFERROR(VLOOKUP($B29,複合単価一覧!$A$7:$C$66,3,FALSE),"※Noが一覧にありません"))</f>
        <v/>
      </c>
      <c r="D29" s="9" t="n"/>
      <c r="E29" s="9" t="n"/>
      <c r="F29" s="9" t="n"/>
      <c r="G29" s="48" t="n"/>
      <c r="H29" s="50" t="n"/>
      <c r="I29" s="29" t="n"/>
      <c r="J29" s="51">
        <f>IF($D29="","",IF($D29="労務",IFERROR(VLOOKUP($E29,条件!$B$12:$C$31,2,FALSE),"※職種未登録"),N($I29)))</f>
        <v/>
      </c>
      <c r="K29" s="52">
        <f>IF(OR($D29="",$H29="",NOT(ISNUMBER($J29))),"",N($H29)*$J29)</f>
        <v/>
      </c>
      <c r="L29" s="53" t="n"/>
    </row>
    <row r="30" ht="18" customHeight="1">
      <c r="A30" s="47" t="n">
        <v>24</v>
      </c>
      <c r="B30" s="48" t="n"/>
      <c r="C30" s="49">
        <f>IF($B30="","",IFERROR(VLOOKUP($B30,複合単価一覧!$A$7:$C$66,3,FALSE),"※Noが一覧にありません"))</f>
        <v/>
      </c>
      <c r="D30" s="9" t="n"/>
      <c r="E30" s="9" t="n"/>
      <c r="F30" s="9" t="n"/>
      <c r="G30" s="48" t="n"/>
      <c r="H30" s="50" t="n"/>
      <c r="I30" s="29" t="n"/>
      <c r="J30" s="51">
        <f>IF($D30="","",IF($D30="労務",IFERROR(VLOOKUP($E30,条件!$B$12:$C$31,2,FALSE),"※職種未登録"),N($I30)))</f>
        <v/>
      </c>
      <c r="K30" s="52">
        <f>IF(OR($D30="",$H30="",NOT(ISNUMBER($J30))),"",N($H30)*$J30)</f>
        <v/>
      </c>
      <c r="L30" s="53" t="n"/>
    </row>
    <row r="31" ht="18" customHeight="1">
      <c r="A31" s="47" t="n">
        <v>25</v>
      </c>
      <c r="B31" s="48" t="n"/>
      <c r="C31" s="49">
        <f>IF($B31="","",IFERROR(VLOOKUP($B31,複合単価一覧!$A$7:$C$66,3,FALSE),"※Noが一覧にありません"))</f>
        <v/>
      </c>
      <c r="D31" s="9" t="n"/>
      <c r="E31" s="9" t="n"/>
      <c r="F31" s="9" t="n"/>
      <c r="G31" s="48" t="n"/>
      <c r="H31" s="50" t="n"/>
      <c r="I31" s="29" t="n"/>
      <c r="J31" s="51">
        <f>IF($D31="","",IF($D31="労務",IFERROR(VLOOKUP($E31,条件!$B$12:$C$31,2,FALSE),"※職種未登録"),N($I31)))</f>
        <v/>
      </c>
      <c r="K31" s="52">
        <f>IF(OR($D31="",$H31="",NOT(ISNUMBER($J31))),"",N($H31)*$J31)</f>
        <v/>
      </c>
      <c r="L31" s="53" t="n"/>
    </row>
    <row r="32" ht="18" customHeight="1">
      <c r="A32" s="47" t="n">
        <v>26</v>
      </c>
      <c r="B32" s="48" t="n"/>
      <c r="C32" s="49">
        <f>IF($B32="","",IFERROR(VLOOKUP($B32,複合単価一覧!$A$7:$C$66,3,FALSE),"※Noが一覧にありません"))</f>
        <v/>
      </c>
      <c r="D32" s="9" t="n"/>
      <c r="E32" s="9" t="n"/>
      <c r="F32" s="9" t="n"/>
      <c r="G32" s="48" t="n"/>
      <c r="H32" s="50" t="n"/>
      <c r="I32" s="29" t="n"/>
      <c r="J32" s="51">
        <f>IF($D32="","",IF($D32="労務",IFERROR(VLOOKUP($E32,条件!$B$12:$C$31,2,FALSE),"※職種未登録"),N($I32)))</f>
        <v/>
      </c>
      <c r="K32" s="52">
        <f>IF(OR($D32="",$H32="",NOT(ISNUMBER($J32))),"",N($H32)*$J32)</f>
        <v/>
      </c>
      <c r="L32" s="53" t="n"/>
    </row>
    <row r="33" ht="18" customHeight="1">
      <c r="A33" s="47" t="n">
        <v>27</v>
      </c>
      <c r="B33" s="48" t="n"/>
      <c r="C33" s="49">
        <f>IF($B33="","",IFERROR(VLOOKUP($B33,複合単価一覧!$A$7:$C$66,3,FALSE),"※Noが一覧にありません"))</f>
        <v/>
      </c>
      <c r="D33" s="9" t="n"/>
      <c r="E33" s="9" t="n"/>
      <c r="F33" s="9" t="n"/>
      <c r="G33" s="48" t="n"/>
      <c r="H33" s="50" t="n"/>
      <c r="I33" s="29" t="n"/>
      <c r="J33" s="51">
        <f>IF($D33="","",IF($D33="労務",IFERROR(VLOOKUP($E33,条件!$B$12:$C$31,2,FALSE),"※職種未登録"),N($I33)))</f>
        <v/>
      </c>
      <c r="K33" s="52">
        <f>IF(OR($D33="",$H33="",NOT(ISNUMBER($J33))),"",N($H33)*$J33)</f>
        <v/>
      </c>
      <c r="L33" s="53" t="n"/>
    </row>
    <row r="34" ht="18" customHeight="1">
      <c r="A34" s="47" t="n">
        <v>28</v>
      </c>
      <c r="B34" s="48" t="n"/>
      <c r="C34" s="49">
        <f>IF($B34="","",IFERROR(VLOOKUP($B34,複合単価一覧!$A$7:$C$66,3,FALSE),"※Noが一覧にありません"))</f>
        <v/>
      </c>
      <c r="D34" s="9" t="n"/>
      <c r="E34" s="9" t="n"/>
      <c r="F34" s="9" t="n"/>
      <c r="G34" s="48" t="n"/>
      <c r="H34" s="50" t="n"/>
      <c r="I34" s="29" t="n"/>
      <c r="J34" s="51">
        <f>IF($D34="","",IF($D34="労務",IFERROR(VLOOKUP($E34,条件!$B$12:$C$31,2,FALSE),"※職種未登録"),N($I34)))</f>
        <v/>
      </c>
      <c r="K34" s="52">
        <f>IF(OR($D34="",$H34="",NOT(ISNUMBER($J34))),"",N($H34)*$J34)</f>
        <v/>
      </c>
      <c r="L34" s="53" t="n"/>
    </row>
    <row r="35" ht="18" customHeight="1">
      <c r="A35" s="47" t="n">
        <v>29</v>
      </c>
      <c r="B35" s="48" t="n"/>
      <c r="C35" s="49">
        <f>IF($B35="","",IFERROR(VLOOKUP($B35,複合単価一覧!$A$7:$C$66,3,FALSE),"※Noが一覧にありません"))</f>
        <v/>
      </c>
      <c r="D35" s="9" t="n"/>
      <c r="E35" s="9" t="n"/>
      <c r="F35" s="9" t="n"/>
      <c r="G35" s="48" t="n"/>
      <c r="H35" s="50" t="n"/>
      <c r="I35" s="29" t="n"/>
      <c r="J35" s="51">
        <f>IF($D35="","",IF($D35="労務",IFERROR(VLOOKUP($E35,条件!$B$12:$C$31,2,FALSE),"※職種未登録"),N($I35)))</f>
        <v/>
      </c>
      <c r="K35" s="52">
        <f>IF(OR($D35="",$H35="",NOT(ISNUMBER($J35))),"",N($H35)*$J35)</f>
        <v/>
      </c>
      <c r="L35" s="53" t="n"/>
    </row>
    <row r="36" ht="18" customHeight="1">
      <c r="A36" s="47" t="n">
        <v>30</v>
      </c>
      <c r="B36" s="48" t="n"/>
      <c r="C36" s="49">
        <f>IF($B36="","",IFERROR(VLOOKUP($B36,複合単価一覧!$A$7:$C$66,3,FALSE),"※Noが一覧にありません"))</f>
        <v/>
      </c>
      <c r="D36" s="9" t="n"/>
      <c r="E36" s="9" t="n"/>
      <c r="F36" s="9" t="n"/>
      <c r="G36" s="48" t="n"/>
      <c r="H36" s="50" t="n"/>
      <c r="I36" s="29" t="n"/>
      <c r="J36" s="51">
        <f>IF($D36="","",IF($D36="労務",IFERROR(VLOOKUP($E36,条件!$B$12:$C$31,2,FALSE),"※職種未登録"),N($I36)))</f>
        <v/>
      </c>
      <c r="K36" s="52">
        <f>IF(OR($D36="",$H36="",NOT(ISNUMBER($J36))),"",N($H36)*$J36)</f>
        <v/>
      </c>
      <c r="L36" s="53" t="n"/>
    </row>
    <row r="37" ht="18" customHeight="1">
      <c r="A37" s="47" t="n">
        <v>31</v>
      </c>
      <c r="B37" s="48" t="n"/>
      <c r="C37" s="49">
        <f>IF($B37="","",IFERROR(VLOOKUP($B37,複合単価一覧!$A$7:$C$66,3,FALSE),"※Noが一覧にありません"))</f>
        <v/>
      </c>
      <c r="D37" s="9" t="n"/>
      <c r="E37" s="9" t="n"/>
      <c r="F37" s="9" t="n"/>
      <c r="G37" s="48" t="n"/>
      <c r="H37" s="50" t="n"/>
      <c r="I37" s="29" t="n"/>
      <c r="J37" s="51">
        <f>IF($D37="","",IF($D37="労務",IFERROR(VLOOKUP($E37,条件!$B$12:$C$31,2,FALSE),"※職種未登録"),N($I37)))</f>
        <v/>
      </c>
      <c r="K37" s="52">
        <f>IF(OR($D37="",$H37="",NOT(ISNUMBER($J37))),"",N($H37)*$J37)</f>
        <v/>
      </c>
      <c r="L37" s="53" t="n"/>
    </row>
    <row r="38" ht="18" customHeight="1">
      <c r="A38" s="47" t="n">
        <v>32</v>
      </c>
      <c r="B38" s="48" t="n"/>
      <c r="C38" s="49">
        <f>IF($B38="","",IFERROR(VLOOKUP($B38,複合単価一覧!$A$7:$C$66,3,FALSE),"※Noが一覧にありません"))</f>
        <v/>
      </c>
      <c r="D38" s="9" t="n"/>
      <c r="E38" s="9" t="n"/>
      <c r="F38" s="9" t="n"/>
      <c r="G38" s="48" t="n"/>
      <c r="H38" s="50" t="n"/>
      <c r="I38" s="29" t="n"/>
      <c r="J38" s="51">
        <f>IF($D38="","",IF($D38="労務",IFERROR(VLOOKUP($E38,条件!$B$12:$C$31,2,FALSE),"※職種未登録"),N($I38)))</f>
        <v/>
      </c>
      <c r="K38" s="52">
        <f>IF(OR($D38="",$H38="",NOT(ISNUMBER($J38))),"",N($H38)*$J38)</f>
        <v/>
      </c>
      <c r="L38" s="53" t="n"/>
    </row>
    <row r="39" ht="18" customHeight="1">
      <c r="A39" s="47" t="n">
        <v>33</v>
      </c>
      <c r="B39" s="48" t="n"/>
      <c r="C39" s="49">
        <f>IF($B39="","",IFERROR(VLOOKUP($B39,複合単価一覧!$A$7:$C$66,3,FALSE),"※Noが一覧にありません"))</f>
        <v/>
      </c>
      <c r="D39" s="9" t="n"/>
      <c r="E39" s="9" t="n"/>
      <c r="F39" s="9" t="n"/>
      <c r="G39" s="48" t="n"/>
      <c r="H39" s="50" t="n"/>
      <c r="I39" s="29" t="n"/>
      <c r="J39" s="51">
        <f>IF($D39="","",IF($D39="労務",IFERROR(VLOOKUP($E39,条件!$B$12:$C$31,2,FALSE),"※職種未登録"),N($I39)))</f>
        <v/>
      </c>
      <c r="K39" s="52">
        <f>IF(OR($D39="",$H39="",NOT(ISNUMBER($J39))),"",N($H39)*$J39)</f>
        <v/>
      </c>
      <c r="L39" s="53" t="n"/>
    </row>
    <row r="40" ht="18" customHeight="1">
      <c r="A40" s="47" t="n">
        <v>34</v>
      </c>
      <c r="B40" s="48" t="n"/>
      <c r="C40" s="49">
        <f>IF($B40="","",IFERROR(VLOOKUP($B40,複合単価一覧!$A$7:$C$66,3,FALSE),"※Noが一覧にありません"))</f>
        <v/>
      </c>
      <c r="D40" s="9" t="n"/>
      <c r="E40" s="9" t="n"/>
      <c r="F40" s="9" t="n"/>
      <c r="G40" s="48" t="n"/>
      <c r="H40" s="50" t="n"/>
      <c r="I40" s="29" t="n"/>
      <c r="J40" s="51">
        <f>IF($D40="","",IF($D40="労務",IFERROR(VLOOKUP($E40,条件!$B$12:$C$31,2,FALSE),"※職種未登録"),N($I40)))</f>
        <v/>
      </c>
      <c r="K40" s="52">
        <f>IF(OR($D40="",$H40="",NOT(ISNUMBER($J40))),"",N($H40)*$J40)</f>
        <v/>
      </c>
      <c r="L40" s="53" t="n"/>
    </row>
    <row r="41" ht="18" customHeight="1">
      <c r="A41" s="47" t="n">
        <v>35</v>
      </c>
      <c r="B41" s="48" t="n"/>
      <c r="C41" s="49">
        <f>IF($B41="","",IFERROR(VLOOKUP($B41,複合単価一覧!$A$7:$C$66,3,FALSE),"※Noが一覧にありません"))</f>
        <v/>
      </c>
      <c r="D41" s="9" t="n"/>
      <c r="E41" s="9" t="n"/>
      <c r="F41" s="9" t="n"/>
      <c r="G41" s="48" t="n"/>
      <c r="H41" s="50" t="n"/>
      <c r="I41" s="29" t="n"/>
      <c r="J41" s="51">
        <f>IF($D41="","",IF($D41="労務",IFERROR(VLOOKUP($E41,条件!$B$12:$C$31,2,FALSE),"※職種未登録"),N($I41)))</f>
        <v/>
      </c>
      <c r="K41" s="52">
        <f>IF(OR($D41="",$H41="",NOT(ISNUMBER($J41))),"",N($H41)*$J41)</f>
        <v/>
      </c>
      <c r="L41" s="53" t="n"/>
    </row>
    <row r="42" ht="18" customHeight="1">
      <c r="A42" s="47" t="n">
        <v>36</v>
      </c>
      <c r="B42" s="48" t="n"/>
      <c r="C42" s="49">
        <f>IF($B42="","",IFERROR(VLOOKUP($B42,複合単価一覧!$A$7:$C$66,3,FALSE),"※Noが一覧にありません"))</f>
        <v/>
      </c>
      <c r="D42" s="9" t="n"/>
      <c r="E42" s="9" t="n"/>
      <c r="F42" s="9" t="n"/>
      <c r="G42" s="48" t="n"/>
      <c r="H42" s="50" t="n"/>
      <c r="I42" s="29" t="n"/>
      <c r="J42" s="51">
        <f>IF($D42="","",IF($D42="労務",IFERROR(VLOOKUP($E42,条件!$B$12:$C$31,2,FALSE),"※職種未登録"),N($I42)))</f>
        <v/>
      </c>
      <c r="K42" s="52">
        <f>IF(OR($D42="",$H42="",NOT(ISNUMBER($J42))),"",N($H42)*$J42)</f>
        <v/>
      </c>
      <c r="L42" s="53" t="n"/>
    </row>
    <row r="43" ht="18" customHeight="1">
      <c r="A43" s="47" t="n">
        <v>37</v>
      </c>
      <c r="B43" s="48" t="n"/>
      <c r="C43" s="49">
        <f>IF($B43="","",IFERROR(VLOOKUP($B43,複合単価一覧!$A$7:$C$66,3,FALSE),"※Noが一覧にありません"))</f>
        <v/>
      </c>
      <c r="D43" s="9" t="n"/>
      <c r="E43" s="9" t="n"/>
      <c r="F43" s="9" t="n"/>
      <c r="G43" s="48" t="n"/>
      <c r="H43" s="50" t="n"/>
      <c r="I43" s="29" t="n"/>
      <c r="J43" s="51">
        <f>IF($D43="","",IF($D43="労務",IFERROR(VLOOKUP($E43,条件!$B$12:$C$31,2,FALSE),"※職種未登録"),N($I43)))</f>
        <v/>
      </c>
      <c r="K43" s="52">
        <f>IF(OR($D43="",$H43="",NOT(ISNUMBER($J43))),"",N($H43)*$J43)</f>
        <v/>
      </c>
      <c r="L43" s="53" t="n"/>
    </row>
    <row r="44" ht="18" customHeight="1">
      <c r="A44" s="47" t="n">
        <v>38</v>
      </c>
      <c r="B44" s="48" t="n"/>
      <c r="C44" s="49">
        <f>IF($B44="","",IFERROR(VLOOKUP($B44,複合単価一覧!$A$7:$C$66,3,FALSE),"※Noが一覧にありません"))</f>
        <v/>
      </c>
      <c r="D44" s="9" t="n"/>
      <c r="E44" s="9" t="n"/>
      <c r="F44" s="9" t="n"/>
      <c r="G44" s="48" t="n"/>
      <c r="H44" s="50" t="n"/>
      <c r="I44" s="29" t="n"/>
      <c r="J44" s="51">
        <f>IF($D44="","",IF($D44="労務",IFERROR(VLOOKUP($E44,条件!$B$12:$C$31,2,FALSE),"※職種未登録"),N($I44)))</f>
        <v/>
      </c>
      <c r="K44" s="52">
        <f>IF(OR($D44="",$H44="",NOT(ISNUMBER($J44))),"",N($H44)*$J44)</f>
        <v/>
      </c>
      <c r="L44" s="53" t="n"/>
    </row>
    <row r="45" ht="18" customHeight="1">
      <c r="A45" s="47" t="n">
        <v>39</v>
      </c>
      <c r="B45" s="48" t="n"/>
      <c r="C45" s="49">
        <f>IF($B45="","",IFERROR(VLOOKUP($B45,複合単価一覧!$A$7:$C$66,3,FALSE),"※Noが一覧にありません"))</f>
        <v/>
      </c>
      <c r="D45" s="9" t="n"/>
      <c r="E45" s="9" t="n"/>
      <c r="F45" s="9" t="n"/>
      <c r="G45" s="48" t="n"/>
      <c r="H45" s="50" t="n"/>
      <c r="I45" s="29" t="n"/>
      <c r="J45" s="51">
        <f>IF($D45="","",IF($D45="労務",IFERROR(VLOOKUP($E45,条件!$B$12:$C$31,2,FALSE),"※職種未登録"),N($I45)))</f>
        <v/>
      </c>
      <c r="K45" s="52">
        <f>IF(OR($D45="",$H45="",NOT(ISNUMBER($J45))),"",N($H45)*$J45)</f>
        <v/>
      </c>
      <c r="L45" s="53" t="n"/>
    </row>
    <row r="46" ht="18" customHeight="1">
      <c r="A46" s="47" t="n">
        <v>40</v>
      </c>
      <c r="B46" s="48" t="n"/>
      <c r="C46" s="49">
        <f>IF($B46="","",IFERROR(VLOOKUP($B46,複合単価一覧!$A$7:$C$66,3,FALSE),"※Noが一覧にありません"))</f>
        <v/>
      </c>
      <c r="D46" s="9" t="n"/>
      <c r="E46" s="9" t="n"/>
      <c r="F46" s="9" t="n"/>
      <c r="G46" s="48" t="n"/>
      <c r="H46" s="50" t="n"/>
      <c r="I46" s="29" t="n"/>
      <c r="J46" s="51">
        <f>IF($D46="","",IF($D46="労務",IFERROR(VLOOKUP($E46,条件!$B$12:$C$31,2,FALSE),"※職種未登録"),N($I46)))</f>
        <v/>
      </c>
      <c r="K46" s="52">
        <f>IF(OR($D46="",$H46="",NOT(ISNUMBER($J46))),"",N($H46)*$J46)</f>
        <v/>
      </c>
      <c r="L46" s="53" t="n"/>
    </row>
    <row r="47" ht="18" customHeight="1">
      <c r="A47" s="47" t="n">
        <v>41</v>
      </c>
      <c r="B47" s="48" t="n"/>
      <c r="C47" s="49">
        <f>IF($B47="","",IFERROR(VLOOKUP($B47,複合単価一覧!$A$7:$C$66,3,FALSE),"※Noが一覧にありません"))</f>
        <v/>
      </c>
      <c r="D47" s="9" t="n"/>
      <c r="E47" s="9" t="n"/>
      <c r="F47" s="9" t="n"/>
      <c r="G47" s="48" t="n"/>
      <c r="H47" s="50" t="n"/>
      <c r="I47" s="29" t="n"/>
      <c r="J47" s="51">
        <f>IF($D47="","",IF($D47="労務",IFERROR(VLOOKUP($E47,条件!$B$12:$C$31,2,FALSE),"※職種未登録"),N($I47)))</f>
        <v/>
      </c>
      <c r="K47" s="52">
        <f>IF(OR($D47="",$H47="",NOT(ISNUMBER($J47))),"",N($H47)*$J47)</f>
        <v/>
      </c>
      <c r="L47" s="53" t="n"/>
    </row>
    <row r="48" ht="18" customHeight="1">
      <c r="A48" s="47" t="n">
        <v>42</v>
      </c>
      <c r="B48" s="48" t="n"/>
      <c r="C48" s="49">
        <f>IF($B48="","",IFERROR(VLOOKUP($B48,複合単価一覧!$A$7:$C$66,3,FALSE),"※Noが一覧にありません"))</f>
        <v/>
      </c>
      <c r="D48" s="9" t="n"/>
      <c r="E48" s="9" t="n"/>
      <c r="F48" s="9" t="n"/>
      <c r="G48" s="48" t="n"/>
      <c r="H48" s="50" t="n"/>
      <c r="I48" s="29" t="n"/>
      <c r="J48" s="51">
        <f>IF($D48="","",IF($D48="労務",IFERROR(VLOOKUP($E48,条件!$B$12:$C$31,2,FALSE),"※職種未登録"),N($I48)))</f>
        <v/>
      </c>
      <c r="K48" s="52">
        <f>IF(OR($D48="",$H48="",NOT(ISNUMBER($J48))),"",N($H48)*$J48)</f>
        <v/>
      </c>
      <c r="L48" s="53" t="n"/>
    </row>
    <row r="49" ht="18" customHeight="1">
      <c r="A49" s="47" t="n">
        <v>43</v>
      </c>
      <c r="B49" s="48" t="n"/>
      <c r="C49" s="49">
        <f>IF($B49="","",IFERROR(VLOOKUP($B49,複合単価一覧!$A$7:$C$66,3,FALSE),"※Noが一覧にありません"))</f>
        <v/>
      </c>
      <c r="D49" s="9" t="n"/>
      <c r="E49" s="9" t="n"/>
      <c r="F49" s="9" t="n"/>
      <c r="G49" s="48" t="n"/>
      <c r="H49" s="50" t="n"/>
      <c r="I49" s="29" t="n"/>
      <c r="J49" s="51">
        <f>IF($D49="","",IF($D49="労務",IFERROR(VLOOKUP($E49,条件!$B$12:$C$31,2,FALSE),"※職種未登録"),N($I49)))</f>
        <v/>
      </c>
      <c r="K49" s="52">
        <f>IF(OR($D49="",$H49="",NOT(ISNUMBER($J49))),"",N($H49)*$J49)</f>
        <v/>
      </c>
      <c r="L49" s="53" t="n"/>
    </row>
    <row r="50" ht="18" customHeight="1">
      <c r="A50" s="47" t="n">
        <v>44</v>
      </c>
      <c r="B50" s="48" t="n"/>
      <c r="C50" s="49">
        <f>IF($B50="","",IFERROR(VLOOKUP($B50,複合単価一覧!$A$7:$C$66,3,FALSE),"※Noが一覧にありません"))</f>
        <v/>
      </c>
      <c r="D50" s="9" t="n"/>
      <c r="E50" s="9" t="n"/>
      <c r="F50" s="9" t="n"/>
      <c r="G50" s="48" t="n"/>
      <c r="H50" s="50" t="n"/>
      <c r="I50" s="29" t="n"/>
      <c r="J50" s="51">
        <f>IF($D50="","",IF($D50="労務",IFERROR(VLOOKUP($E50,条件!$B$12:$C$31,2,FALSE),"※職種未登録"),N($I50)))</f>
        <v/>
      </c>
      <c r="K50" s="52">
        <f>IF(OR($D50="",$H50="",NOT(ISNUMBER($J50))),"",N($H50)*$J50)</f>
        <v/>
      </c>
      <c r="L50" s="53" t="n"/>
    </row>
    <row r="51" ht="18" customHeight="1">
      <c r="A51" s="47" t="n">
        <v>45</v>
      </c>
      <c r="B51" s="48" t="n"/>
      <c r="C51" s="49">
        <f>IF($B51="","",IFERROR(VLOOKUP($B51,複合単価一覧!$A$7:$C$66,3,FALSE),"※Noが一覧にありません"))</f>
        <v/>
      </c>
      <c r="D51" s="9" t="n"/>
      <c r="E51" s="9" t="n"/>
      <c r="F51" s="9" t="n"/>
      <c r="G51" s="48" t="n"/>
      <c r="H51" s="50" t="n"/>
      <c r="I51" s="29" t="n"/>
      <c r="J51" s="51">
        <f>IF($D51="","",IF($D51="労務",IFERROR(VLOOKUP($E51,条件!$B$12:$C$31,2,FALSE),"※職種未登録"),N($I51)))</f>
        <v/>
      </c>
      <c r="K51" s="52">
        <f>IF(OR($D51="",$H51="",NOT(ISNUMBER($J51))),"",N($H51)*$J51)</f>
        <v/>
      </c>
      <c r="L51" s="53" t="n"/>
    </row>
    <row r="52" ht="18" customHeight="1">
      <c r="A52" s="47" t="n">
        <v>46</v>
      </c>
      <c r="B52" s="48" t="n"/>
      <c r="C52" s="49">
        <f>IF($B52="","",IFERROR(VLOOKUP($B52,複合単価一覧!$A$7:$C$66,3,FALSE),"※Noが一覧にありません"))</f>
        <v/>
      </c>
      <c r="D52" s="9" t="n"/>
      <c r="E52" s="9" t="n"/>
      <c r="F52" s="9" t="n"/>
      <c r="G52" s="48" t="n"/>
      <c r="H52" s="50" t="n"/>
      <c r="I52" s="29" t="n"/>
      <c r="J52" s="51">
        <f>IF($D52="","",IF($D52="労務",IFERROR(VLOOKUP($E52,条件!$B$12:$C$31,2,FALSE),"※職種未登録"),N($I52)))</f>
        <v/>
      </c>
      <c r="K52" s="52">
        <f>IF(OR($D52="",$H52="",NOT(ISNUMBER($J52))),"",N($H52)*$J52)</f>
        <v/>
      </c>
      <c r="L52" s="53" t="n"/>
    </row>
    <row r="53" ht="18" customHeight="1">
      <c r="A53" s="47" t="n">
        <v>47</v>
      </c>
      <c r="B53" s="48" t="n"/>
      <c r="C53" s="49">
        <f>IF($B53="","",IFERROR(VLOOKUP($B53,複合単価一覧!$A$7:$C$66,3,FALSE),"※Noが一覧にありません"))</f>
        <v/>
      </c>
      <c r="D53" s="9" t="n"/>
      <c r="E53" s="9" t="n"/>
      <c r="F53" s="9" t="n"/>
      <c r="G53" s="48" t="n"/>
      <c r="H53" s="50" t="n"/>
      <c r="I53" s="29" t="n"/>
      <c r="J53" s="51">
        <f>IF($D53="","",IF($D53="労務",IFERROR(VLOOKUP($E53,条件!$B$12:$C$31,2,FALSE),"※職種未登録"),N($I53)))</f>
        <v/>
      </c>
      <c r="K53" s="52">
        <f>IF(OR($D53="",$H53="",NOT(ISNUMBER($J53))),"",N($H53)*$J53)</f>
        <v/>
      </c>
      <c r="L53" s="53" t="n"/>
    </row>
    <row r="54" ht="18" customHeight="1">
      <c r="A54" s="47" t="n">
        <v>48</v>
      </c>
      <c r="B54" s="48" t="n"/>
      <c r="C54" s="49">
        <f>IF($B54="","",IFERROR(VLOOKUP($B54,複合単価一覧!$A$7:$C$66,3,FALSE),"※Noが一覧にありません"))</f>
        <v/>
      </c>
      <c r="D54" s="9" t="n"/>
      <c r="E54" s="9" t="n"/>
      <c r="F54" s="9" t="n"/>
      <c r="G54" s="48" t="n"/>
      <c r="H54" s="50" t="n"/>
      <c r="I54" s="29" t="n"/>
      <c r="J54" s="51">
        <f>IF($D54="","",IF($D54="労務",IFERROR(VLOOKUP($E54,条件!$B$12:$C$31,2,FALSE),"※職種未登録"),N($I54)))</f>
        <v/>
      </c>
      <c r="K54" s="52">
        <f>IF(OR($D54="",$H54="",NOT(ISNUMBER($J54))),"",N($H54)*$J54)</f>
        <v/>
      </c>
      <c r="L54" s="53" t="n"/>
    </row>
    <row r="55" ht="18" customHeight="1">
      <c r="A55" s="47" t="n">
        <v>49</v>
      </c>
      <c r="B55" s="48" t="n"/>
      <c r="C55" s="49">
        <f>IF($B55="","",IFERROR(VLOOKUP($B55,複合単価一覧!$A$7:$C$66,3,FALSE),"※Noが一覧にありません"))</f>
        <v/>
      </c>
      <c r="D55" s="9" t="n"/>
      <c r="E55" s="9" t="n"/>
      <c r="F55" s="9" t="n"/>
      <c r="G55" s="48" t="n"/>
      <c r="H55" s="50" t="n"/>
      <c r="I55" s="29" t="n"/>
      <c r="J55" s="51">
        <f>IF($D55="","",IF($D55="労務",IFERROR(VLOOKUP($E55,条件!$B$12:$C$31,2,FALSE),"※職種未登録"),N($I55)))</f>
        <v/>
      </c>
      <c r="K55" s="52">
        <f>IF(OR($D55="",$H55="",NOT(ISNUMBER($J55))),"",N($H55)*$J55)</f>
        <v/>
      </c>
      <c r="L55" s="53" t="n"/>
    </row>
    <row r="56" ht="18" customHeight="1">
      <c r="A56" s="47" t="n">
        <v>50</v>
      </c>
      <c r="B56" s="48" t="n"/>
      <c r="C56" s="49">
        <f>IF($B56="","",IFERROR(VLOOKUP($B56,複合単価一覧!$A$7:$C$66,3,FALSE),"※Noが一覧にありません"))</f>
        <v/>
      </c>
      <c r="D56" s="9" t="n"/>
      <c r="E56" s="9" t="n"/>
      <c r="F56" s="9" t="n"/>
      <c r="G56" s="48" t="n"/>
      <c r="H56" s="50" t="n"/>
      <c r="I56" s="29" t="n"/>
      <c r="J56" s="51">
        <f>IF($D56="","",IF($D56="労務",IFERROR(VLOOKUP($E56,条件!$B$12:$C$31,2,FALSE),"※職種未登録"),N($I56)))</f>
        <v/>
      </c>
      <c r="K56" s="52">
        <f>IF(OR($D56="",$H56="",NOT(ISNUMBER($J56))),"",N($H56)*$J56)</f>
        <v/>
      </c>
      <c r="L56" s="53" t="n"/>
    </row>
    <row r="57" ht="18" customHeight="1">
      <c r="A57" s="47" t="n">
        <v>51</v>
      </c>
      <c r="B57" s="48" t="n"/>
      <c r="C57" s="49">
        <f>IF($B57="","",IFERROR(VLOOKUP($B57,複合単価一覧!$A$7:$C$66,3,FALSE),"※Noが一覧にありません"))</f>
        <v/>
      </c>
      <c r="D57" s="9" t="n"/>
      <c r="E57" s="9" t="n"/>
      <c r="F57" s="9" t="n"/>
      <c r="G57" s="48" t="n"/>
      <c r="H57" s="50" t="n"/>
      <c r="I57" s="29" t="n"/>
      <c r="J57" s="51">
        <f>IF($D57="","",IF($D57="労務",IFERROR(VLOOKUP($E57,条件!$B$12:$C$31,2,FALSE),"※職種未登録"),N($I57)))</f>
        <v/>
      </c>
      <c r="K57" s="52">
        <f>IF(OR($D57="",$H57="",NOT(ISNUMBER($J57))),"",N($H57)*$J57)</f>
        <v/>
      </c>
      <c r="L57" s="53" t="n"/>
    </row>
    <row r="58" ht="18" customHeight="1">
      <c r="A58" s="47" t="n">
        <v>52</v>
      </c>
      <c r="B58" s="48" t="n"/>
      <c r="C58" s="49">
        <f>IF($B58="","",IFERROR(VLOOKUP($B58,複合単価一覧!$A$7:$C$66,3,FALSE),"※Noが一覧にありません"))</f>
        <v/>
      </c>
      <c r="D58" s="9" t="n"/>
      <c r="E58" s="9" t="n"/>
      <c r="F58" s="9" t="n"/>
      <c r="G58" s="48" t="n"/>
      <c r="H58" s="50" t="n"/>
      <c r="I58" s="29" t="n"/>
      <c r="J58" s="51">
        <f>IF($D58="","",IF($D58="労務",IFERROR(VLOOKUP($E58,条件!$B$12:$C$31,2,FALSE),"※職種未登録"),N($I58)))</f>
        <v/>
      </c>
      <c r="K58" s="52">
        <f>IF(OR($D58="",$H58="",NOT(ISNUMBER($J58))),"",N($H58)*$J58)</f>
        <v/>
      </c>
      <c r="L58" s="53" t="n"/>
    </row>
    <row r="59" ht="18" customHeight="1">
      <c r="A59" s="47" t="n">
        <v>53</v>
      </c>
      <c r="B59" s="48" t="n"/>
      <c r="C59" s="49">
        <f>IF($B59="","",IFERROR(VLOOKUP($B59,複合単価一覧!$A$7:$C$66,3,FALSE),"※Noが一覧にありません"))</f>
        <v/>
      </c>
      <c r="D59" s="9" t="n"/>
      <c r="E59" s="9" t="n"/>
      <c r="F59" s="9" t="n"/>
      <c r="G59" s="48" t="n"/>
      <c r="H59" s="50" t="n"/>
      <c r="I59" s="29" t="n"/>
      <c r="J59" s="51">
        <f>IF($D59="","",IF($D59="労務",IFERROR(VLOOKUP($E59,条件!$B$12:$C$31,2,FALSE),"※職種未登録"),N($I59)))</f>
        <v/>
      </c>
      <c r="K59" s="52">
        <f>IF(OR($D59="",$H59="",NOT(ISNUMBER($J59))),"",N($H59)*$J59)</f>
        <v/>
      </c>
      <c r="L59" s="53" t="n"/>
    </row>
    <row r="60" ht="18" customHeight="1">
      <c r="A60" s="47" t="n">
        <v>54</v>
      </c>
      <c r="B60" s="48" t="n"/>
      <c r="C60" s="49">
        <f>IF($B60="","",IFERROR(VLOOKUP($B60,複合単価一覧!$A$7:$C$66,3,FALSE),"※Noが一覧にありません"))</f>
        <v/>
      </c>
      <c r="D60" s="9" t="n"/>
      <c r="E60" s="9" t="n"/>
      <c r="F60" s="9" t="n"/>
      <c r="G60" s="48" t="n"/>
      <c r="H60" s="50" t="n"/>
      <c r="I60" s="29" t="n"/>
      <c r="J60" s="51">
        <f>IF($D60="","",IF($D60="労務",IFERROR(VLOOKUP($E60,条件!$B$12:$C$31,2,FALSE),"※職種未登録"),N($I60)))</f>
        <v/>
      </c>
      <c r="K60" s="52">
        <f>IF(OR($D60="",$H60="",NOT(ISNUMBER($J60))),"",N($H60)*$J60)</f>
        <v/>
      </c>
      <c r="L60" s="53" t="n"/>
    </row>
    <row r="61" ht="18" customHeight="1">
      <c r="A61" s="47" t="n">
        <v>55</v>
      </c>
      <c r="B61" s="48" t="n"/>
      <c r="C61" s="49">
        <f>IF($B61="","",IFERROR(VLOOKUP($B61,複合単価一覧!$A$7:$C$66,3,FALSE),"※Noが一覧にありません"))</f>
        <v/>
      </c>
      <c r="D61" s="9" t="n"/>
      <c r="E61" s="9" t="n"/>
      <c r="F61" s="9" t="n"/>
      <c r="G61" s="48" t="n"/>
      <c r="H61" s="50" t="n"/>
      <c r="I61" s="29" t="n"/>
      <c r="J61" s="51">
        <f>IF($D61="","",IF($D61="労務",IFERROR(VLOOKUP($E61,条件!$B$12:$C$31,2,FALSE),"※職種未登録"),N($I61)))</f>
        <v/>
      </c>
      <c r="K61" s="52">
        <f>IF(OR($D61="",$H61="",NOT(ISNUMBER($J61))),"",N($H61)*$J61)</f>
        <v/>
      </c>
      <c r="L61" s="53" t="n"/>
    </row>
    <row r="62" ht="18" customHeight="1">
      <c r="A62" s="47" t="n">
        <v>56</v>
      </c>
      <c r="B62" s="48" t="n"/>
      <c r="C62" s="49">
        <f>IF($B62="","",IFERROR(VLOOKUP($B62,複合単価一覧!$A$7:$C$66,3,FALSE),"※Noが一覧にありません"))</f>
        <v/>
      </c>
      <c r="D62" s="9" t="n"/>
      <c r="E62" s="9" t="n"/>
      <c r="F62" s="9" t="n"/>
      <c r="G62" s="48" t="n"/>
      <c r="H62" s="50" t="n"/>
      <c r="I62" s="29" t="n"/>
      <c r="J62" s="51">
        <f>IF($D62="","",IF($D62="労務",IFERROR(VLOOKUP($E62,条件!$B$12:$C$31,2,FALSE),"※職種未登録"),N($I62)))</f>
        <v/>
      </c>
      <c r="K62" s="52">
        <f>IF(OR($D62="",$H62="",NOT(ISNUMBER($J62))),"",N($H62)*$J62)</f>
        <v/>
      </c>
      <c r="L62" s="53" t="n"/>
    </row>
    <row r="63" ht="18" customHeight="1">
      <c r="A63" s="47" t="n">
        <v>57</v>
      </c>
      <c r="B63" s="48" t="n"/>
      <c r="C63" s="49">
        <f>IF($B63="","",IFERROR(VLOOKUP($B63,複合単価一覧!$A$7:$C$66,3,FALSE),"※Noが一覧にありません"))</f>
        <v/>
      </c>
      <c r="D63" s="9" t="n"/>
      <c r="E63" s="9" t="n"/>
      <c r="F63" s="9" t="n"/>
      <c r="G63" s="48" t="n"/>
      <c r="H63" s="50" t="n"/>
      <c r="I63" s="29" t="n"/>
      <c r="J63" s="51">
        <f>IF($D63="","",IF($D63="労務",IFERROR(VLOOKUP($E63,条件!$B$12:$C$31,2,FALSE),"※職種未登録"),N($I63)))</f>
        <v/>
      </c>
      <c r="K63" s="52">
        <f>IF(OR($D63="",$H63="",NOT(ISNUMBER($J63))),"",N($H63)*$J63)</f>
        <v/>
      </c>
      <c r="L63" s="53" t="n"/>
    </row>
    <row r="64" ht="18" customHeight="1">
      <c r="A64" s="47" t="n">
        <v>58</v>
      </c>
      <c r="B64" s="48" t="n"/>
      <c r="C64" s="49">
        <f>IF($B64="","",IFERROR(VLOOKUP($B64,複合単価一覧!$A$7:$C$66,3,FALSE),"※Noが一覧にありません"))</f>
        <v/>
      </c>
      <c r="D64" s="9" t="n"/>
      <c r="E64" s="9" t="n"/>
      <c r="F64" s="9" t="n"/>
      <c r="G64" s="48" t="n"/>
      <c r="H64" s="50" t="n"/>
      <c r="I64" s="29" t="n"/>
      <c r="J64" s="51">
        <f>IF($D64="","",IF($D64="労務",IFERROR(VLOOKUP($E64,条件!$B$12:$C$31,2,FALSE),"※職種未登録"),N($I64)))</f>
        <v/>
      </c>
      <c r="K64" s="52">
        <f>IF(OR($D64="",$H64="",NOT(ISNUMBER($J64))),"",N($H64)*$J64)</f>
        <v/>
      </c>
      <c r="L64" s="53" t="n"/>
    </row>
    <row r="65" ht="18" customHeight="1">
      <c r="A65" s="47" t="n">
        <v>59</v>
      </c>
      <c r="B65" s="48" t="n"/>
      <c r="C65" s="49">
        <f>IF($B65="","",IFERROR(VLOOKUP($B65,複合単価一覧!$A$7:$C$66,3,FALSE),"※Noが一覧にありません"))</f>
        <v/>
      </c>
      <c r="D65" s="9" t="n"/>
      <c r="E65" s="9" t="n"/>
      <c r="F65" s="9" t="n"/>
      <c r="G65" s="48" t="n"/>
      <c r="H65" s="50" t="n"/>
      <c r="I65" s="29" t="n"/>
      <c r="J65" s="51">
        <f>IF($D65="","",IF($D65="労務",IFERROR(VLOOKUP($E65,条件!$B$12:$C$31,2,FALSE),"※職種未登録"),N($I65)))</f>
        <v/>
      </c>
      <c r="K65" s="52">
        <f>IF(OR($D65="",$H65="",NOT(ISNUMBER($J65))),"",N($H65)*$J65)</f>
        <v/>
      </c>
      <c r="L65" s="53" t="n"/>
    </row>
    <row r="66" ht="18" customHeight="1">
      <c r="A66" s="47" t="n">
        <v>60</v>
      </c>
      <c r="B66" s="48" t="n"/>
      <c r="C66" s="49">
        <f>IF($B66="","",IFERROR(VLOOKUP($B66,複合単価一覧!$A$7:$C$66,3,FALSE),"※Noが一覧にありません"))</f>
        <v/>
      </c>
      <c r="D66" s="9" t="n"/>
      <c r="E66" s="9" t="n"/>
      <c r="F66" s="9" t="n"/>
      <c r="G66" s="48" t="n"/>
      <c r="H66" s="50" t="n"/>
      <c r="I66" s="29" t="n"/>
      <c r="J66" s="51">
        <f>IF($D66="","",IF($D66="労務",IFERROR(VLOOKUP($E66,条件!$B$12:$C$31,2,FALSE),"※職種未登録"),N($I66)))</f>
        <v/>
      </c>
      <c r="K66" s="52">
        <f>IF(OR($D66="",$H66="",NOT(ISNUMBER($J66))),"",N($H66)*$J66)</f>
        <v/>
      </c>
      <c r="L66" s="53" t="n"/>
    </row>
    <row r="67" ht="18" customHeight="1">
      <c r="A67" s="47" t="n">
        <v>61</v>
      </c>
      <c r="B67" s="48" t="n"/>
      <c r="C67" s="49">
        <f>IF($B67="","",IFERROR(VLOOKUP($B67,複合単価一覧!$A$7:$C$66,3,FALSE),"※Noが一覧にありません"))</f>
        <v/>
      </c>
      <c r="D67" s="9" t="n"/>
      <c r="E67" s="9" t="n"/>
      <c r="F67" s="9" t="n"/>
      <c r="G67" s="48" t="n"/>
      <c r="H67" s="50" t="n"/>
      <c r="I67" s="29" t="n"/>
      <c r="J67" s="51">
        <f>IF($D67="","",IF($D67="労務",IFERROR(VLOOKUP($E67,条件!$B$12:$C$31,2,FALSE),"※職種未登録"),N($I67)))</f>
        <v/>
      </c>
      <c r="K67" s="52">
        <f>IF(OR($D67="",$H67="",NOT(ISNUMBER($J67))),"",N($H67)*$J67)</f>
        <v/>
      </c>
      <c r="L67" s="53" t="n"/>
    </row>
    <row r="68" ht="18" customHeight="1">
      <c r="A68" s="47" t="n">
        <v>62</v>
      </c>
      <c r="B68" s="48" t="n"/>
      <c r="C68" s="49">
        <f>IF($B68="","",IFERROR(VLOOKUP($B68,複合単価一覧!$A$7:$C$66,3,FALSE),"※Noが一覧にありません"))</f>
        <v/>
      </c>
      <c r="D68" s="9" t="n"/>
      <c r="E68" s="9" t="n"/>
      <c r="F68" s="9" t="n"/>
      <c r="G68" s="48" t="n"/>
      <c r="H68" s="50" t="n"/>
      <c r="I68" s="29" t="n"/>
      <c r="J68" s="51">
        <f>IF($D68="","",IF($D68="労務",IFERROR(VLOOKUP($E68,条件!$B$12:$C$31,2,FALSE),"※職種未登録"),N($I68)))</f>
        <v/>
      </c>
      <c r="K68" s="52">
        <f>IF(OR($D68="",$H68="",NOT(ISNUMBER($J68))),"",N($H68)*$J68)</f>
        <v/>
      </c>
      <c r="L68" s="53" t="n"/>
    </row>
    <row r="69" ht="18" customHeight="1">
      <c r="A69" s="47" t="n">
        <v>63</v>
      </c>
      <c r="B69" s="48" t="n"/>
      <c r="C69" s="49">
        <f>IF($B69="","",IFERROR(VLOOKUP($B69,複合単価一覧!$A$7:$C$66,3,FALSE),"※Noが一覧にありません"))</f>
        <v/>
      </c>
      <c r="D69" s="9" t="n"/>
      <c r="E69" s="9" t="n"/>
      <c r="F69" s="9" t="n"/>
      <c r="G69" s="48" t="n"/>
      <c r="H69" s="50" t="n"/>
      <c r="I69" s="29" t="n"/>
      <c r="J69" s="51">
        <f>IF($D69="","",IF($D69="労務",IFERROR(VLOOKUP($E69,条件!$B$12:$C$31,2,FALSE),"※職種未登録"),N($I69)))</f>
        <v/>
      </c>
      <c r="K69" s="52">
        <f>IF(OR($D69="",$H69="",NOT(ISNUMBER($J69))),"",N($H69)*$J69)</f>
        <v/>
      </c>
      <c r="L69" s="53" t="n"/>
    </row>
    <row r="70" ht="18" customHeight="1">
      <c r="A70" s="47" t="n">
        <v>64</v>
      </c>
      <c r="B70" s="48" t="n"/>
      <c r="C70" s="49">
        <f>IF($B70="","",IFERROR(VLOOKUP($B70,複合単価一覧!$A$7:$C$66,3,FALSE),"※Noが一覧にありません"))</f>
        <v/>
      </c>
      <c r="D70" s="9" t="n"/>
      <c r="E70" s="9" t="n"/>
      <c r="F70" s="9" t="n"/>
      <c r="G70" s="48" t="n"/>
      <c r="H70" s="50" t="n"/>
      <c r="I70" s="29" t="n"/>
      <c r="J70" s="51">
        <f>IF($D70="","",IF($D70="労務",IFERROR(VLOOKUP($E70,条件!$B$12:$C$31,2,FALSE),"※職種未登録"),N($I70)))</f>
        <v/>
      </c>
      <c r="K70" s="52">
        <f>IF(OR($D70="",$H70="",NOT(ISNUMBER($J70))),"",N($H70)*$J70)</f>
        <v/>
      </c>
      <c r="L70" s="53" t="n"/>
    </row>
    <row r="71" ht="18" customHeight="1">
      <c r="A71" s="47" t="n">
        <v>65</v>
      </c>
      <c r="B71" s="48" t="n"/>
      <c r="C71" s="49">
        <f>IF($B71="","",IFERROR(VLOOKUP($B71,複合単価一覧!$A$7:$C$66,3,FALSE),"※Noが一覧にありません"))</f>
        <v/>
      </c>
      <c r="D71" s="9" t="n"/>
      <c r="E71" s="9" t="n"/>
      <c r="F71" s="9" t="n"/>
      <c r="G71" s="48" t="n"/>
      <c r="H71" s="50" t="n"/>
      <c r="I71" s="29" t="n"/>
      <c r="J71" s="51">
        <f>IF($D71="","",IF($D71="労務",IFERROR(VLOOKUP($E71,条件!$B$12:$C$31,2,FALSE),"※職種未登録"),N($I71)))</f>
        <v/>
      </c>
      <c r="K71" s="52">
        <f>IF(OR($D71="",$H71="",NOT(ISNUMBER($J71))),"",N($H71)*$J71)</f>
        <v/>
      </c>
      <c r="L71" s="53" t="n"/>
    </row>
    <row r="72" ht="18" customHeight="1">
      <c r="A72" s="47" t="n">
        <v>66</v>
      </c>
      <c r="B72" s="48" t="n"/>
      <c r="C72" s="49">
        <f>IF($B72="","",IFERROR(VLOOKUP($B72,複合単価一覧!$A$7:$C$66,3,FALSE),"※Noが一覧にありません"))</f>
        <v/>
      </c>
      <c r="D72" s="9" t="n"/>
      <c r="E72" s="9" t="n"/>
      <c r="F72" s="9" t="n"/>
      <c r="G72" s="48" t="n"/>
      <c r="H72" s="50" t="n"/>
      <c r="I72" s="29" t="n"/>
      <c r="J72" s="51">
        <f>IF($D72="","",IF($D72="労務",IFERROR(VLOOKUP($E72,条件!$B$12:$C$31,2,FALSE),"※職種未登録"),N($I72)))</f>
        <v/>
      </c>
      <c r="K72" s="52">
        <f>IF(OR($D72="",$H72="",NOT(ISNUMBER($J72))),"",N($H72)*$J72)</f>
        <v/>
      </c>
      <c r="L72" s="53" t="n"/>
    </row>
    <row r="73" ht="18" customHeight="1">
      <c r="A73" s="47" t="n">
        <v>67</v>
      </c>
      <c r="B73" s="48" t="n"/>
      <c r="C73" s="49">
        <f>IF($B73="","",IFERROR(VLOOKUP($B73,複合単価一覧!$A$7:$C$66,3,FALSE),"※Noが一覧にありません"))</f>
        <v/>
      </c>
      <c r="D73" s="9" t="n"/>
      <c r="E73" s="9" t="n"/>
      <c r="F73" s="9" t="n"/>
      <c r="G73" s="48" t="n"/>
      <c r="H73" s="50" t="n"/>
      <c r="I73" s="29" t="n"/>
      <c r="J73" s="51">
        <f>IF($D73="","",IF($D73="労務",IFERROR(VLOOKUP($E73,条件!$B$12:$C$31,2,FALSE),"※職種未登録"),N($I73)))</f>
        <v/>
      </c>
      <c r="K73" s="52">
        <f>IF(OR($D73="",$H73="",NOT(ISNUMBER($J73))),"",N($H73)*$J73)</f>
        <v/>
      </c>
      <c r="L73" s="53" t="n"/>
    </row>
    <row r="74" ht="18" customHeight="1">
      <c r="A74" s="47" t="n">
        <v>68</v>
      </c>
      <c r="B74" s="48" t="n"/>
      <c r="C74" s="49">
        <f>IF($B74="","",IFERROR(VLOOKUP($B74,複合単価一覧!$A$7:$C$66,3,FALSE),"※Noが一覧にありません"))</f>
        <v/>
      </c>
      <c r="D74" s="9" t="n"/>
      <c r="E74" s="9" t="n"/>
      <c r="F74" s="9" t="n"/>
      <c r="G74" s="48" t="n"/>
      <c r="H74" s="50" t="n"/>
      <c r="I74" s="29" t="n"/>
      <c r="J74" s="51">
        <f>IF($D74="","",IF($D74="労務",IFERROR(VLOOKUP($E74,条件!$B$12:$C$31,2,FALSE),"※職種未登録"),N($I74)))</f>
        <v/>
      </c>
      <c r="K74" s="52">
        <f>IF(OR($D74="",$H74="",NOT(ISNUMBER($J74))),"",N($H74)*$J74)</f>
        <v/>
      </c>
      <c r="L74" s="53" t="n"/>
    </row>
    <row r="75" ht="18" customHeight="1">
      <c r="A75" s="47" t="n">
        <v>69</v>
      </c>
      <c r="B75" s="48" t="n"/>
      <c r="C75" s="49">
        <f>IF($B75="","",IFERROR(VLOOKUP($B75,複合単価一覧!$A$7:$C$66,3,FALSE),"※Noが一覧にありません"))</f>
        <v/>
      </c>
      <c r="D75" s="9" t="n"/>
      <c r="E75" s="9" t="n"/>
      <c r="F75" s="9" t="n"/>
      <c r="G75" s="48" t="n"/>
      <c r="H75" s="50" t="n"/>
      <c r="I75" s="29" t="n"/>
      <c r="J75" s="51">
        <f>IF($D75="","",IF($D75="労務",IFERROR(VLOOKUP($E75,条件!$B$12:$C$31,2,FALSE),"※職種未登録"),N($I75)))</f>
        <v/>
      </c>
      <c r="K75" s="52">
        <f>IF(OR($D75="",$H75="",NOT(ISNUMBER($J75))),"",N($H75)*$J75)</f>
        <v/>
      </c>
      <c r="L75" s="53" t="n"/>
    </row>
    <row r="76" ht="18" customHeight="1">
      <c r="A76" s="47" t="n">
        <v>70</v>
      </c>
      <c r="B76" s="48" t="n"/>
      <c r="C76" s="49">
        <f>IF($B76="","",IFERROR(VLOOKUP($B76,複合単価一覧!$A$7:$C$66,3,FALSE),"※Noが一覧にありません"))</f>
        <v/>
      </c>
      <c r="D76" s="9" t="n"/>
      <c r="E76" s="9" t="n"/>
      <c r="F76" s="9" t="n"/>
      <c r="G76" s="48" t="n"/>
      <c r="H76" s="50" t="n"/>
      <c r="I76" s="29" t="n"/>
      <c r="J76" s="51">
        <f>IF($D76="","",IF($D76="労務",IFERROR(VLOOKUP($E76,条件!$B$12:$C$31,2,FALSE),"※職種未登録"),N($I76)))</f>
        <v/>
      </c>
      <c r="K76" s="52">
        <f>IF(OR($D76="",$H76="",NOT(ISNUMBER($J76))),"",N($H76)*$J76)</f>
        <v/>
      </c>
      <c r="L76" s="53" t="n"/>
    </row>
    <row r="77" ht="18" customHeight="1">
      <c r="A77" s="47" t="n">
        <v>71</v>
      </c>
      <c r="B77" s="48" t="n"/>
      <c r="C77" s="49">
        <f>IF($B77="","",IFERROR(VLOOKUP($B77,複合単価一覧!$A$7:$C$66,3,FALSE),"※Noが一覧にありません"))</f>
        <v/>
      </c>
      <c r="D77" s="9" t="n"/>
      <c r="E77" s="9" t="n"/>
      <c r="F77" s="9" t="n"/>
      <c r="G77" s="48" t="n"/>
      <c r="H77" s="50" t="n"/>
      <c r="I77" s="29" t="n"/>
      <c r="J77" s="51">
        <f>IF($D77="","",IF($D77="労務",IFERROR(VLOOKUP($E77,条件!$B$12:$C$31,2,FALSE),"※職種未登録"),N($I77)))</f>
        <v/>
      </c>
      <c r="K77" s="52">
        <f>IF(OR($D77="",$H77="",NOT(ISNUMBER($J77))),"",N($H77)*$J77)</f>
        <v/>
      </c>
      <c r="L77" s="53" t="n"/>
    </row>
    <row r="78" ht="18" customHeight="1">
      <c r="A78" s="47" t="n">
        <v>72</v>
      </c>
      <c r="B78" s="48" t="n"/>
      <c r="C78" s="49">
        <f>IF($B78="","",IFERROR(VLOOKUP($B78,複合単価一覧!$A$7:$C$66,3,FALSE),"※Noが一覧にありません"))</f>
        <v/>
      </c>
      <c r="D78" s="9" t="n"/>
      <c r="E78" s="9" t="n"/>
      <c r="F78" s="9" t="n"/>
      <c r="G78" s="48" t="n"/>
      <c r="H78" s="50" t="n"/>
      <c r="I78" s="29" t="n"/>
      <c r="J78" s="51">
        <f>IF($D78="","",IF($D78="労務",IFERROR(VLOOKUP($E78,条件!$B$12:$C$31,2,FALSE),"※職種未登録"),N($I78)))</f>
        <v/>
      </c>
      <c r="K78" s="52">
        <f>IF(OR($D78="",$H78="",NOT(ISNUMBER($J78))),"",N($H78)*$J78)</f>
        <v/>
      </c>
      <c r="L78" s="53" t="n"/>
    </row>
    <row r="79" ht="18" customHeight="1">
      <c r="A79" s="47" t="n">
        <v>73</v>
      </c>
      <c r="B79" s="48" t="n"/>
      <c r="C79" s="49">
        <f>IF($B79="","",IFERROR(VLOOKUP($B79,複合単価一覧!$A$7:$C$66,3,FALSE),"※Noが一覧にありません"))</f>
        <v/>
      </c>
      <c r="D79" s="9" t="n"/>
      <c r="E79" s="9" t="n"/>
      <c r="F79" s="9" t="n"/>
      <c r="G79" s="48" t="n"/>
      <c r="H79" s="50" t="n"/>
      <c r="I79" s="29" t="n"/>
      <c r="J79" s="51">
        <f>IF($D79="","",IF($D79="労務",IFERROR(VLOOKUP($E79,条件!$B$12:$C$31,2,FALSE),"※職種未登録"),N($I79)))</f>
        <v/>
      </c>
      <c r="K79" s="52">
        <f>IF(OR($D79="",$H79="",NOT(ISNUMBER($J79))),"",N($H79)*$J79)</f>
        <v/>
      </c>
      <c r="L79" s="53" t="n"/>
    </row>
    <row r="80" ht="18" customHeight="1">
      <c r="A80" s="47" t="n">
        <v>74</v>
      </c>
      <c r="B80" s="48" t="n"/>
      <c r="C80" s="49">
        <f>IF($B80="","",IFERROR(VLOOKUP($B80,複合単価一覧!$A$7:$C$66,3,FALSE),"※Noが一覧にありません"))</f>
        <v/>
      </c>
      <c r="D80" s="9" t="n"/>
      <c r="E80" s="9" t="n"/>
      <c r="F80" s="9" t="n"/>
      <c r="G80" s="48" t="n"/>
      <c r="H80" s="50" t="n"/>
      <c r="I80" s="29" t="n"/>
      <c r="J80" s="51">
        <f>IF($D80="","",IF($D80="労務",IFERROR(VLOOKUP($E80,条件!$B$12:$C$31,2,FALSE),"※職種未登録"),N($I80)))</f>
        <v/>
      </c>
      <c r="K80" s="52">
        <f>IF(OR($D80="",$H80="",NOT(ISNUMBER($J80))),"",N($H80)*$J80)</f>
        <v/>
      </c>
      <c r="L80" s="53" t="n"/>
    </row>
    <row r="81" ht="18" customHeight="1">
      <c r="A81" s="47" t="n">
        <v>75</v>
      </c>
      <c r="B81" s="48" t="n"/>
      <c r="C81" s="49">
        <f>IF($B81="","",IFERROR(VLOOKUP($B81,複合単価一覧!$A$7:$C$66,3,FALSE),"※Noが一覧にありません"))</f>
        <v/>
      </c>
      <c r="D81" s="9" t="n"/>
      <c r="E81" s="9" t="n"/>
      <c r="F81" s="9" t="n"/>
      <c r="G81" s="48" t="n"/>
      <c r="H81" s="50" t="n"/>
      <c r="I81" s="29" t="n"/>
      <c r="J81" s="51">
        <f>IF($D81="","",IF($D81="労務",IFERROR(VLOOKUP($E81,条件!$B$12:$C$31,2,FALSE),"※職種未登録"),N($I81)))</f>
        <v/>
      </c>
      <c r="K81" s="52">
        <f>IF(OR($D81="",$H81="",NOT(ISNUMBER($J81))),"",N($H81)*$J81)</f>
        <v/>
      </c>
      <c r="L81" s="53" t="n"/>
    </row>
    <row r="82" ht="18" customHeight="1">
      <c r="A82" s="47" t="n">
        <v>76</v>
      </c>
      <c r="B82" s="48" t="n"/>
      <c r="C82" s="49">
        <f>IF($B82="","",IFERROR(VLOOKUP($B82,複合単価一覧!$A$7:$C$66,3,FALSE),"※Noが一覧にありません"))</f>
        <v/>
      </c>
      <c r="D82" s="9" t="n"/>
      <c r="E82" s="9" t="n"/>
      <c r="F82" s="9" t="n"/>
      <c r="G82" s="48" t="n"/>
      <c r="H82" s="50" t="n"/>
      <c r="I82" s="29" t="n"/>
      <c r="J82" s="51">
        <f>IF($D82="","",IF($D82="労務",IFERROR(VLOOKUP($E82,条件!$B$12:$C$31,2,FALSE),"※職種未登録"),N($I82)))</f>
        <v/>
      </c>
      <c r="K82" s="52">
        <f>IF(OR($D82="",$H82="",NOT(ISNUMBER($J82))),"",N($H82)*$J82)</f>
        <v/>
      </c>
      <c r="L82" s="53" t="n"/>
    </row>
    <row r="83" ht="18" customHeight="1">
      <c r="A83" s="47" t="n">
        <v>77</v>
      </c>
      <c r="B83" s="48" t="n"/>
      <c r="C83" s="49">
        <f>IF($B83="","",IFERROR(VLOOKUP($B83,複合単価一覧!$A$7:$C$66,3,FALSE),"※Noが一覧にありません"))</f>
        <v/>
      </c>
      <c r="D83" s="9" t="n"/>
      <c r="E83" s="9" t="n"/>
      <c r="F83" s="9" t="n"/>
      <c r="G83" s="48" t="n"/>
      <c r="H83" s="50" t="n"/>
      <c r="I83" s="29" t="n"/>
      <c r="J83" s="51">
        <f>IF($D83="","",IF($D83="労務",IFERROR(VLOOKUP($E83,条件!$B$12:$C$31,2,FALSE),"※職種未登録"),N($I83)))</f>
        <v/>
      </c>
      <c r="K83" s="52">
        <f>IF(OR($D83="",$H83="",NOT(ISNUMBER($J83))),"",N($H83)*$J83)</f>
        <v/>
      </c>
      <c r="L83" s="53" t="n"/>
    </row>
    <row r="84" ht="18" customHeight="1">
      <c r="A84" s="47" t="n">
        <v>78</v>
      </c>
      <c r="B84" s="48" t="n"/>
      <c r="C84" s="49">
        <f>IF($B84="","",IFERROR(VLOOKUP($B84,複合単価一覧!$A$7:$C$66,3,FALSE),"※Noが一覧にありません"))</f>
        <v/>
      </c>
      <c r="D84" s="9" t="n"/>
      <c r="E84" s="9" t="n"/>
      <c r="F84" s="9" t="n"/>
      <c r="G84" s="48" t="n"/>
      <c r="H84" s="50" t="n"/>
      <c r="I84" s="29" t="n"/>
      <c r="J84" s="51">
        <f>IF($D84="","",IF($D84="労務",IFERROR(VLOOKUP($E84,条件!$B$12:$C$31,2,FALSE),"※職種未登録"),N($I84)))</f>
        <v/>
      </c>
      <c r="K84" s="52">
        <f>IF(OR($D84="",$H84="",NOT(ISNUMBER($J84))),"",N($H84)*$J84)</f>
        <v/>
      </c>
      <c r="L84" s="53" t="n"/>
    </row>
    <row r="85" ht="18" customHeight="1">
      <c r="A85" s="47" t="n">
        <v>79</v>
      </c>
      <c r="B85" s="48" t="n"/>
      <c r="C85" s="49">
        <f>IF($B85="","",IFERROR(VLOOKUP($B85,複合単価一覧!$A$7:$C$66,3,FALSE),"※Noが一覧にありません"))</f>
        <v/>
      </c>
      <c r="D85" s="9" t="n"/>
      <c r="E85" s="9" t="n"/>
      <c r="F85" s="9" t="n"/>
      <c r="G85" s="48" t="n"/>
      <c r="H85" s="50" t="n"/>
      <c r="I85" s="29" t="n"/>
      <c r="J85" s="51">
        <f>IF($D85="","",IF($D85="労務",IFERROR(VLOOKUP($E85,条件!$B$12:$C$31,2,FALSE),"※職種未登録"),N($I85)))</f>
        <v/>
      </c>
      <c r="K85" s="52">
        <f>IF(OR($D85="",$H85="",NOT(ISNUMBER($J85))),"",N($H85)*$J85)</f>
        <v/>
      </c>
      <c r="L85" s="53" t="n"/>
    </row>
    <row r="86" ht="18" customHeight="1">
      <c r="A86" s="47" t="n">
        <v>80</v>
      </c>
      <c r="B86" s="48" t="n"/>
      <c r="C86" s="49">
        <f>IF($B86="","",IFERROR(VLOOKUP($B86,複合単価一覧!$A$7:$C$66,3,FALSE),"※Noが一覧にありません"))</f>
        <v/>
      </c>
      <c r="D86" s="9" t="n"/>
      <c r="E86" s="9" t="n"/>
      <c r="F86" s="9" t="n"/>
      <c r="G86" s="48" t="n"/>
      <c r="H86" s="50" t="n"/>
      <c r="I86" s="29" t="n"/>
      <c r="J86" s="51">
        <f>IF($D86="","",IF($D86="労務",IFERROR(VLOOKUP($E86,条件!$B$12:$C$31,2,FALSE),"※職種未登録"),N($I86)))</f>
        <v/>
      </c>
      <c r="K86" s="52">
        <f>IF(OR($D86="",$H86="",NOT(ISNUMBER($J86))),"",N($H86)*$J86)</f>
        <v/>
      </c>
      <c r="L86" s="53" t="n"/>
    </row>
    <row r="87" ht="18" customHeight="1">
      <c r="A87" s="47" t="n">
        <v>81</v>
      </c>
      <c r="B87" s="48" t="n"/>
      <c r="C87" s="49">
        <f>IF($B87="","",IFERROR(VLOOKUP($B87,複合単価一覧!$A$7:$C$66,3,FALSE),"※Noが一覧にありません"))</f>
        <v/>
      </c>
      <c r="D87" s="9" t="n"/>
      <c r="E87" s="9" t="n"/>
      <c r="F87" s="9" t="n"/>
      <c r="G87" s="48" t="n"/>
      <c r="H87" s="50" t="n"/>
      <c r="I87" s="29" t="n"/>
      <c r="J87" s="51">
        <f>IF($D87="","",IF($D87="労務",IFERROR(VLOOKUP($E87,条件!$B$12:$C$31,2,FALSE),"※職種未登録"),N($I87)))</f>
        <v/>
      </c>
      <c r="K87" s="52">
        <f>IF(OR($D87="",$H87="",NOT(ISNUMBER($J87))),"",N($H87)*$J87)</f>
        <v/>
      </c>
      <c r="L87" s="53" t="n"/>
    </row>
    <row r="88" ht="18" customHeight="1">
      <c r="A88" s="47" t="n">
        <v>82</v>
      </c>
      <c r="B88" s="48" t="n"/>
      <c r="C88" s="49">
        <f>IF($B88="","",IFERROR(VLOOKUP($B88,複合単価一覧!$A$7:$C$66,3,FALSE),"※Noが一覧にありません"))</f>
        <v/>
      </c>
      <c r="D88" s="9" t="n"/>
      <c r="E88" s="9" t="n"/>
      <c r="F88" s="9" t="n"/>
      <c r="G88" s="48" t="n"/>
      <c r="H88" s="50" t="n"/>
      <c r="I88" s="29" t="n"/>
      <c r="J88" s="51">
        <f>IF($D88="","",IF($D88="労務",IFERROR(VLOOKUP($E88,条件!$B$12:$C$31,2,FALSE),"※職種未登録"),N($I88)))</f>
        <v/>
      </c>
      <c r="K88" s="52">
        <f>IF(OR($D88="",$H88="",NOT(ISNUMBER($J88))),"",N($H88)*$J88)</f>
        <v/>
      </c>
      <c r="L88" s="53" t="n"/>
    </row>
    <row r="89" ht="18" customHeight="1">
      <c r="A89" s="47" t="n">
        <v>83</v>
      </c>
      <c r="B89" s="48" t="n"/>
      <c r="C89" s="49">
        <f>IF($B89="","",IFERROR(VLOOKUP($B89,複合単価一覧!$A$7:$C$66,3,FALSE),"※Noが一覧にありません"))</f>
        <v/>
      </c>
      <c r="D89" s="9" t="n"/>
      <c r="E89" s="9" t="n"/>
      <c r="F89" s="9" t="n"/>
      <c r="G89" s="48" t="n"/>
      <c r="H89" s="50" t="n"/>
      <c r="I89" s="29" t="n"/>
      <c r="J89" s="51">
        <f>IF($D89="","",IF($D89="労務",IFERROR(VLOOKUP($E89,条件!$B$12:$C$31,2,FALSE),"※職種未登録"),N($I89)))</f>
        <v/>
      </c>
      <c r="K89" s="52">
        <f>IF(OR($D89="",$H89="",NOT(ISNUMBER($J89))),"",N($H89)*$J89)</f>
        <v/>
      </c>
      <c r="L89" s="53" t="n"/>
    </row>
    <row r="90" ht="18" customHeight="1">
      <c r="A90" s="47" t="n">
        <v>84</v>
      </c>
      <c r="B90" s="48" t="n"/>
      <c r="C90" s="49">
        <f>IF($B90="","",IFERROR(VLOOKUP($B90,複合単価一覧!$A$7:$C$66,3,FALSE),"※Noが一覧にありません"))</f>
        <v/>
      </c>
      <c r="D90" s="9" t="n"/>
      <c r="E90" s="9" t="n"/>
      <c r="F90" s="9" t="n"/>
      <c r="G90" s="48" t="n"/>
      <c r="H90" s="50" t="n"/>
      <c r="I90" s="29" t="n"/>
      <c r="J90" s="51">
        <f>IF($D90="","",IF($D90="労務",IFERROR(VLOOKUP($E90,条件!$B$12:$C$31,2,FALSE),"※職種未登録"),N($I90)))</f>
        <v/>
      </c>
      <c r="K90" s="52">
        <f>IF(OR($D90="",$H90="",NOT(ISNUMBER($J90))),"",N($H90)*$J90)</f>
        <v/>
      </c>
      <c r="L90" s="53" t="n"/>
    </row>
    <row r="91" ht="18" customHeight="1">
      <c r="A91" s="47" t="n">
        <v>85</v>
      </c>
      <c r="B91" s="48" t="n"/>
      <c r="C91" s="49">
        <f>IF($B91="","",IFERROR(VLOOKUP($B91,複合単価一覧!$A$7:$C$66,3,FALSE),"※Noが一覧にありません"))</f>
        <v/>
      </c>
      <c r="D91" s="9" t="n"/>
      <c r="E91" s="9" t="n"/>
      <c r="F91" s="9" t="n"/>
      <c r="G91" s="48" t="n"/>
      <c r="H91" s="50" t="n"/>
      <c r="I91" s="29" t="n"/>
      <c r="J91" s="51">
        <f>IF($D91="","",IF($D91="労務",IFERROR(VLOOKUP($E91,条件!$B$12:$C$31,2,FALSE),"※職種未登録"),N($I91)))</f>
        <v/>
      </c>
      <c r="K91" s="52">
        <f>IF(OR($D91="",$H91="",NOT(ISNUMBER($J91))),"",N($H91)*$J91)</f>
        <v/>
      </c>
      <c r="L91" s="53" t="n"/>
    </row>
    <row r="92" ht="18" customHeight="1">
      <c r="A92" s="47" t="n">
        <v>86</v>
      </c>
      <c r="B92" s="48" t="n"/>
      <c r="C92" s="49">
        <f>IF($B92="","",IFERROR(VLOOKUP($B92,複合単価一覧!$A$7:$C$66,3,FALSE),"※Noが一覧にありません"))</f>
        <v/>
      </c>
      <c r="D92" s="9" t="n"/>
      <c r="E92" s="9" t="n"/>
      <c r="F92" s="9" t="n"/>
      <c r="G92" s="48" t="n"/>
      <c r="H92" s="50" t="n"/>
      <c r="I92" s="29" t="n"/>
      <c r="J92" s="51">
        <f>IF($D92="","",IF($D92="労務",IFERROR(VLOOKUP($E92,条件!$B$12:$C$31,2,FALSE),"※職種未登録"),N($I92)))</f>
        <v/>
      </c>
      <c r="K92" s="52">
        <f>IF(OR($D92="",$H92="",NOT(ISNUMBER($J92))),"",N($H92)*$J92)</f>
        <v/>
      </c>
      <c r="L92" s="53" t="n"/>
    </row>
    <row r="93" ht="18" customHeight="1">
      <c r="A93" s="47" t="n">
        <v>87</v>
      </c>
      <c r="B93" s="48" t="n"/>
      <c r="C93" s="49">
        <f>IF($B93="","",IFERROR(VLOOKUP($B93,複合単価一覧!$A$7:$C$66,3,FALSE),"※Noが一覧にありません"))</f>
        <v/>
      </c>
      <c r="D93" s="9" t="n"/>
      <c r="E93" s="9" t="n"/>
      <c r="F93" s="9" t="n"/>
      <c r="G93" s="48" t="n"/>
      <c r="H93" s="50" t="n"/>
      <c r="I93" s="29" t="n"/>
      <c r="J93" s="51">
        <f>IF($D93="","",IF($D93="労務",IFERROR(VLOOKUP($E93,条件!$B$12:$C$31,2,FALSE),"※職種未登録"),N($I93)))</f>
        <v/>
      </c>
      <c r="K93" s="52">
        <f>IF(OR($D93="",$H93="",NOT(ISNUMBER($J93))),"",N($H93)*$J93)</f>
        <v/>
      </c>
      <c r="L93" s="53" t="n"/>
    </row>
    <row r="94" ht="18" customHeight="1">
      <c r="A94" s="47" t="n">
        <v>88</v>
      </c>
      <c r="B94" s="48" t="n"/>
      <c r="C94" s="49">
        <f>IF($B94="","",IFERROR(VLOOKUP($B94,複合単価一覧!$A$7:$C$66,3,FALSE),"※Noが一覧にありません"))</f>
        <v/>
      </c>
      <c r="D94" s="9" t="n"/>
      <c r="E94" s="9" t="n"/>
      <c r="F94" s="9" t="n"/>
      <c r="G94" s="48" t="n"/>
      <c r="H94" s="50" t="n"/>
      <c r="I94" s="29" t="n"/>
      <c r="J94" s="51">
        <f>IF($D94="","",IF($D94="労務",IFERROR(VLOOKUP($E94,条件!$B$12:$C$31,2,FALSE),"※職種未登録"),N($I94)))</f>
        <v/>
      </c>
      <c r="K94" s="52">
        <f>IF(OR($D94="",$H94="",NOT(ISNUMBER($J94))),"",N($H94)*$J94)</f>
        <v/>
      </c>
      <c r="L94" s="53" t="n"/>
    </row>
    <row r="95" ht="18" customHeight="1">
      <c r="A95" s="47" t="n">
        <v>89</v>
      </c>
      <c r="B95" s="48" t="n"/>
      <c r="C95" s="49">
        <f>IF($B95="","",IFERROR(VLOOKUP($B95,複合単価一覧!$A$7:$C$66,3,FALSE),"※Noが一覧にありません"))</f>
        <v/>
      </c>
      <c r="D95" s="9" t="n"/>
      <c r="E95" s="9" t="n"/>
      <c r="F95" s="9" t="n"/>
      <c r="G95" s="48" t="n"/>
      <c r="H95" s="50" t="n"/>
      <c r="I95" s="29" t="n"/>
      <c r="J95" s="51">
        <f>IF($D95="","",IF($D95="労務",IFERROR(VLOOKUP($E95,条件!$B$12:$C$31,2,FALSE),"※職種未登録"),N($I95)))</f>
        <v/>
      </c>
      <c r="K95" s="52">
        <f>IF(OR($D95="",$H95="",NOT(ISNUMBER($J95))),"",N($H95)*$J95)</f>
        <v/>
      </c>
      <c r="L95" s="53" t="n"/>
    </row>
    <row r="96" ht="18" customHeight="1">
      <c r="A96" s="47" t="n">
        <v>90</v>
      </c>
      <c r="B96" s="48" t="n"/>
      <c r="C96" s="49">
        <f>IF($B96="","",IFERROR(VLOOKUP($B96,複合単価一覧!$A$7:$C$66,3,FALSE),"※Noが一覧にありません"))</f>
        <v/>
      </c>
      <c r="D96" s="9" t="n"/>
      <c r="E96" s="9" t="n"/>
      <c r="F96" s="9" t="n"/>
      <c r="G96" s="48" t="n"/>
      <c r="H96" s="50" t="n"/>
      <c r="I96" s="29" t="n"/>
      <c r="J96" s="51">
        <f>IF($D96="","",IF($D96="労務",IFERROR(VLOOKUP($E96,条件!$B$12:$C$31,2,FALSE),"※職種未登録"),N($I96)))</f>
        <v/>
      </c>
      <c r="K96" s="52">
        <f>IF(OR($D96="",$H96="",NOT(ISNUMBER($J96))),"",N($H96)*$J96)</f>
        <v/>
      </c>
      <c r="L96" s="53" t="n"/>
    </row>
    <row r="97" ht="18" customHeight="1">
      <c r="A97" s="47" t="n">
        <v>91</v>
      </c>
      <c r="B97" s="48" t="n"/>
      <c r="C97" s="49">
        <f>IF($B97="","",IFERROR(VLOOKUP($B97,複合単価一覧!$A$7:$C$66,3,FALSE),"※Noが一覧にありません"))</f>
        <v/>
      </c>
      <c r="D97" s="9" t="n"/>
      <c r="E97" s="9" t="n"/>
      <c r="F97" s="9" t="n"/>
      <c r="G97" s="48" t="n"/>
      <c r="H97" s="50" t="n"/>
      <c r="I97" s="29" t="n"/>
      <c r="J97" s="51">
        <f>IF($D97="","",IF($D97="労務",IFERROR(VLOOKUP($E97,条件!$B$12:$C$31,2,FALSE),"※職種未登録"),N($I97)))</f>
        <v/>
      </c>
      <c r="K97" s="52">
        <f>IF(OR($D97="",$H97="",NOT(ISNUMBER($J97))),"",N($H97)*$J97)</f>
        <v/>
      </c>
      <c r="L97" s="53" t="n"/>
    </row>
    <row r="98" ht="18" customHeight="1">
      <c r="A98" s="47" t="n">
        <v>92</v>
      </c>
      <c r="B98" s="48" t="n"/>
      <c r="C98" s="49">
        <f>IF($B98="","",IFERROR(VLOOKUP($B98,複合単価一覧!$A$7:$C$66,3,FALSE),"※Noが一覧にありません"))</f>
        <v/>
      </c>
      <c r="D98" s="9" t="n"/>
      <c r="E98" s="9" t="n"/>
      <c r="F98" s="9" t="n"/>
      <c r="G98" s="48" t="n"/>
      <c r="H98" s="50" t="n"/>
      <c r="I98" s="29" t="n"/>
      <c r="J98" s="51">
        <f>IF($D98="","",IF($D98="労務",IFERROR(VLOOKUP($E98,条件!$B$12:$C$31,2,FALSE),"※職種未登録"),N($I98)))</f>
        <v/>
      </c>
      <c r="K98" s="52">
        <f>IF(OR($D98="",$H98="",NOT(ISNUMBER($J98))),"",N($H98)*$J98)</f>
        <v/>
      </c>
      <c r="L98" s="53" t="n"/>
    </row>
    <row r="99" ht="18" customHeight="1">
      <c r="A99" s="47" t="n">
        <v>93</v>
      </c>
      <c r="B99" s="48" t="n"/>
      <c r="C99" s="49">
        <f>IF($B99="","",IFERROR(VLOOKUP($B99,複合単価一覧!$A$7:$C$66,3,FALSE),"※Noが一覧にありません"))</f>
        <v/>
      </c>
      <c r="D99" s="9" t="n"/>
      <c r="E99" s="9" t="n"/>
      <c r="F99" s="9" t="n"/>
      <c r="G99" s="48" t="n"/>
      <c r="H99" s="50" t="n"/>
      <c r="I99" s="29" t="n"/>
      <c r="J99" s="51">
        <f>IF($D99="","",IF($D99="労務",IFERROR(VLOOKUP($E99,条件!$B$12:$C$31,2,FALSE),"※職種未登録"),N($I99)))</f>
        <v/>
      </c>
      <c r="K99" s="52">
        <f>IF(OR($D99="",$H99="",NOT(ISNUMBER($J99))),"",N($H99)*$J99)</f>
        <v/>
      </c>
      <c r="L99" s="53" t="n"/>
    </row>
    <row r="100" ht="18" customHeight="1">
      <c r="A100" s="47" t="n">
        <v>94</v>
      </c>
      <c r="B100" s="48" t="n"/>
      <c r="C100" s="49">
        <f>IF($B100="","",IFERROR(VLOOKUP($B100,複合単価一覧!$A$7:$C$66,3,FALSE),"※Noが一覧にありません"))</f>
        <v/>
      </c>
      <c r="D100" s="9" t="n"/>
      <c r="E100" s="9" t="n"/>
      <c r="F100" s="9" t="n"/>
      <c r="G100" s="48" t="n"/>
      <c r="H100" s="50" t="n"/>
      <c r="I100" s="29" t="n"/>
      <c r="J100" s="51">
        <f>IF($D100="","",IF($D100="労務",IFERROR(VLOOKUP($E100,条件!$B$12:$C$31,2,FALSE),"※職種未登録"),N($I100)))</f>
        <v/>
      </c>
      <c r="K100" s="52">
        <f>IF(OR($D100="",$H100="",NOT(ISNUMBER($J100))),"",N($H100)*$J100)</f>
        <v/>
      </c>
      <c r="L100" s="53" t="n"/>
    </row>
    <row r="101" ht="18" customHeight="1">
      <c r="A101" s="47" t="n">
        <v>95</v>
      </c>
      <c r="B101" s="48" t="n"/>
      <c r="C101" s="49">
        <f>IF($B101="","",IFERROR(VLOOKUP($B101,複合単価一覧!$A$7:$C$66,3,FALSE),"※Noが一覧にありません"))</f>
        <v/>
      </c>
      <c r="D101" s="9" t="n"/>
      <c r="E101" s="9" t="n"/>
      <c r="F101" s="9" t="n"/>
      <c r="G101" s="48" t="n"/>
      <c r="H101" s="50" t="n"/>
      <c r="I101" s="29" t="n"/>
      <c r="J101" s="51">
        <f>IF($D101="","",IF($D101="労務",IFERROR(VLOOKUP($E101,条件!$B$12:$C$31,2,FALSE),"※職種未登録"),N($I101)))</f>
        <v/>
      </c>
      <c r="K101" s="52">
        <f>IF(OR($D101="",$H101="",NOT(ISNUMBER($J101))),"",N($H101)*$J101)</f>
        <v/>
      </c>
      <c r="L101" s="53" t="n"/>
    </row>
    <row r="102" ht="18" customHeight="1">
      <c r="A102" s="47" t="n">
        <v>96</v>
      </c>
      <c r="B102" s="48" t="n"/>
      <c r="C102" s="49">
        <f>IF($B102="","",IFERROR(VLOOKUP($B102,複合単価一覧!$A$7:$C$66,3,FALSE),"※Noが一覧にありません"))</f>
        <v/>
      </c>
      <c r="D102" s="9" t="n"/>
      <c r="E102" s="9" t="n"/>
      <c r="F102" s="9" t="n"/>
      <c r="G102" s="48" t="n"/>
      <c r="H102" s="50" t="n"/>
      <c r="I102" s="29" t="n"/>
      <c r="J102" s="51">
        <f>IF($D102="","",IF($D102="労務",IFERROR(VLOOKUP($E102,条件!$B$12:$C$31,2,FALSE),"※職種未登録"),N($I102)))</f>
        <v/>
      </c>
      <c r="K102" s="52">
        <f>IF(OR($D102="",$H102="",NOT(ISNUMBER($J102))),"",N($H102)*$J102)</f>
        <v/>
      </c>
      <c r="L102" s="53" t="n"/>
    </row>
    <row r="103" ht="18" customHeight="1">
      <c r="A103" s="47" t="n">
        <v>97</v>
      </c>
      <c r="B103" s="48" t="n"/>
      <c r="C103" s="49">
        <f>IF($B103="","",IFERROR(VLOOKUP($B103,複合単価一覧!$A$7:$C$66,3,FALSE),"※Noが一覧にありません"))</f>
        <v/>
      </c>
      <c r="D103" s="9" t="n"/>
      <c r="E103" s="9" t="n"/>
      <c r="F103" s="9" t="n"/>
      <c r="G103" s="48" t="n"/>
      <c r="H103" s="50" t="n"/>
      <c r="I103" s="29" t="n"/>
      <c r="J103" s="51">
        <f>IF($D103="","",IF($D103="労務",IFERROR(VLOOKUP($E103,条件!$B$12:$C$31,2,FALSE),"※職種未登録"),N($I103)))</f>
        <v/>
      </c>
      <c r="K103" s="52">
        <f>IF(OR($D103="",$H103="",NOT(ISNUMBER($J103))),"",N($H103)*$J103)</f>
        <v/>
      </c>
      <c r="L103" s="53" t="n"/>
    </row>
    <row r="104" ht="18" customHeight="1">
      <c r="A104" s="47" t="n">
        <v>98</v>
      </c>
      <c r="B104" s="48" t="n"/>
      <c r="C104" s="49">
        <f>IF($B104="","",IFERROR(VLOOKUP($B104,複合単価一覧!$A$7:$C$66,3,FALSE),"※Noが一覧にありません"))</f>
        <v/>
      </c>
      <c r="D104" s="9" t="n"/>
      <c r="E104" s="9" t="n"/>
      <c r="F104" s="9" t="n"/>
      <c r="G104" s="48" t="n"/>
      <c r="H104" s="50" t="n"/>
      <c r="I104" s="29" t="n"/>
      <c r="J104" s="51">
        <f>IF($D104="","",IF($D104="労務",IFERROR(VLOOKUP($E104,条件!$B$12:$C$31,2,FALSE),"※職種未登録"),N($I104)))</f>
        <v/>
      </c>
      <c r="K104" s="52">
        <f>IF(OR($D104="",$H104="",NOT(ISNUMBER($J104))),"",N($H104)*$J104)</f>
        <v/>
      </c>
      <c r="L104" s="53" t="n"/>
    </row>
    <row r="105" ht="18" customHeight="1">
      <c r="A105" s="47" t="n">
        <v>99</v>
      </c>
      <c r="B105" s="48" t="n"/>
      <c r="C105" s="49">
        <f>IF($B105="","",IFERROR(VLOOKUP($B105,複合単価一覧!$A$7:$C$66,3,FALSE),"※Noが一覧にありません"))</f>
        <v/>
      </c>
      <c r="D105" s="9" t="n"/>
      <c r="E105" s="9" t="n"/>
      <c r="F105" s="9" t="n"/>
      <c r="G105" s="48" t="n"/>
      <c r="H105" s="50" t="n"/>
      <c r="I105" s="29" t="n"/>
      <c r="J105" s="51">
        <f>IF($D105="","",IF($D105="労務",IFERROR(VLOOKUP($E105,条件!$B$12:$C$31,2,FALSE),"※職種未登録"),N($I105)))</f>
        <v/>
      </c>
      <c r="K105" s="52">
        <f>IF(OR($D105="",$H105="",NOT(ISNUMBER($J105))),"",N($H105)*$J105)</f>
        <v/>
      </c>
      <c r="L105" s="53" t="n"/>
    </row>
    <row r="106" ht="18" customHeight="1">
      <c r="A106" s="47" t="n">
        <v>100</v>
      </c>
      <c r="B106" s="48" t="n"/>
      <c r="C106" s="49">
        <f>IF($B106="","",IFERROR(VLOOKUP($B106,複合単価一覧!$A$7:$C$66,3,FALSE),"※Noが一覧にありません"))</f>
        <v/>
      </c>
      <c r="D106" s="9" t="n"/>
      <c r="E106" s="9" t="n"/>
      <c r="F106" s="9" t="n"/>
      <c r="G106" s="48" t="n"/>
      <c r="H106" s="50" t="n"/>
      <c r="I106" s="29" t="n"/>
      <c r="J106" s="51">
        <f>IF($D106="","",IF($D106="労務",IFERROR(VLOOKUP($E106,条件!$B$12:$C$31,2,FALSE),"※職種未登録"),N($I106)))</f>
        <v/>
      </c>
      <c r="K106" s="52">
        <f>IF(OR($D106="",$H106="",NOT(ISNUMBER($J106))),"",N($H106)*$J106)</f>
        <v/>
      </c>
      <c r="L106" s="53" t="n"/>
    </row>
    <row r="107" ht="18" customHeight="1">
      <c r="A107" s="47" t="n">
        <v>101</v>
      </c>
      <c r="B107" s="48" t="n"/>
      <c r="C107" s="49">
        <f>IF($B107="","",IFERROR(VLOOKUP($B107,複合単価一覧!$A$7:$C$66,3,FALSE),"※Noが一覧にありません"))</f>
        <v/>
      </c>
      <c r="D107" s="9" t="n"/>
      <c r="E107" s="9" t="n"/>
      <c r="F107" s="9" t="n"/>
      <c r="G107" s="48" t="n"/>
      <c r="H107" s="50" t="n"/>
      <c r="I107" s="29" t="n"/>
      <c r="J107" s="51">
        <f>IF($D107="","",IF($D107="労務",IFERROR(VLOOKUP($E107,条件!$B$12:$C$31,2,FALSE),"※職種未登録"),N($I107)))</f>
        <v/>
      </c>
      <c r="K107" s="52">
        <f>IF(OR($D107="",$H107="",NOT(ISNUMBER($J107))),"",N($H107)*$J107)</f>
        <v/>
      </c>
      <c r="L107" s="53" t="n"/>
    </row>
    <row r="108" ht="18" customHeight="1">
      <c r="A108" s="47" t="n">
        <v>102</v>
      </c>
      <c r="B108" s="48" t="n"/>
      <c r="C108" s="49">
        <f>IF($B108="","",IFERROR(VLOOKUP($B108,複合単価一覧!$A$7:$C$66,3,FALSE),"※Noが一覧にありません"))</f>
        <v/>
      </c>
      <c r="D108" s="9" t="n"/>
      <c r="E108" s="9" t="n"/>
      <c r="F108" s="9" t="n"/>
      <c r="G108" s="48" t="n"/>
      <c r="H108" s="50" t="n"/>
      <c r="I108" s="29" t="n"/>
      <c r="J108" s="51">
        <f>IF($D108="","",IF($D108="労務",IFERROR(VLOOKUP($E108,条件!$B$12:$C$31,2,FALSE),"※職種未登録"),N($I108)))</f>
        <v/>
      </c>
      <c r="K108" s="52">
        <f>IF(OR($D108="",$H108="",NOT(ISNUMBER($J108))),"",N($H108)*$J108)</f>
        <v/>
      </c>
      <c r="L108" s="53" t="n"/>
    </row>
    <row r="109" ht="18" customHeight="1">
      <c r="A109" s="47" t="n">
        <v>103</v>
      </c>
      <c r="B109" s="48" t="n"/>
      <c r="C109" s="49">
        <f>IF($B109="","",IFERROR(VLOOKUP($B109,複合単価一覧!$A$7:$C$66,3,FALSE),"※Noが一覧にありません"))</f>
        <v/>
      </c>
      <c r="D109" s="9" t="n"/>
      <c r="E109" s="9" t="n"/>
      <c r="F109" s="9" t="n"/>
      <c r="G109" s="48" t="n"/>
      <c r="H109" s="50" t="n"/>
      <c r="I109" s="29" t="n"/>
      <c r="J109" s="51">
        <f>IF($D109="","",IF($D109="労務",IFERROR(VLOOKUP($E109,条件!$B$12:$C$31,2,FALSE),"※職種未登録"),N($I109)))</f>
        <v/>
      </c>
      <c r="K109" s="52">
        <f>IF(OR($D109="",$H109="",NOT(ISNUMBER($J109))),"",N($H109)*$J109)</f>
        <v/>
      </c>
      <c r="L109" s="53" t="n"/>
    </row>
    <row r="110" ht="18" customHeight="1">
      <c r="A110" s="47" t="n">
        <v>104</v>
      </c>
      <c r="B110" s="48" t="n"/>
      <c r="C110" s="49">
        <f>IF($B110="","",IFERROR(VLOOKUP($B110,複合単価一覧!$A$7:$C$66,3,FALSE),"※Noが一覧にありません"))</f>
        <v/>
      </c>
      <c r="D110" s="9" t="n"/>
      <c r="E110" s="9" t="n"/>
      <c r="F110" s="9" t="n"/>
      <c r="G110" s="48" t="n"/>
      <c r="H110" s="50" t="n"/>
      <c r="I110" s="29" t="n"/>
      <c r="J110" s="51">
        <f>IF($D110="","",IF($D110="労務",IFERROR(VLOOKUP($E110,条件!$B$12:$C$31,2,FALSE),"※職種未登録"),N($I110)))</f>
        <v/>
      </c>
      <c r="K110" s="52">
        <f>IF(OR($D110="",$H110="",NOT(ISNUMBER($J110))),"",N($H110)*$J110)</f>
        <v/>
      </c>
      <c r="L110" s="53" t="n"/>
    </row>
    <row r="111" ht="18" customHeight="1">
      <c r="A111" s="47" t="n">
        <v>105</v>
      </c>
      <c r="B111" s="48" t="n"/>
      <c r="C111" s="49">
        <f>IF($B111="","",IFERROR(VLOOKUP($B111,複合単価一覧!$A$7:$C$66,3,FALSE),"※Noが一覧にありません"))</f>
        <v/>
      </c>
      <c r="D111" s="9" t="n"/>
      <c r="E111" s="9" t="n"/>
      <c r="F111" s="9" t="n"/>
      <c r="G111" s="48" t="n"/>
      <c r="H111" s="50" t="n"/>
      <c r="I111" s="29" t="n"/>
      <c r="J111" s="51">
        <f>IF($D111="","",IF($D111="労務",IFERROR(VLOOKUP($E111,条件!$B$12:$C$31,2,FALSE),"※職種未登録"),N($I111)))</f>
        <v/>
      </c>
      <c r="K111" s="52">
        <f>IF(OR($D111="",$H111="",NOT(ISNUMBER($J111))),"",N($H111)*$J111)</f>
        <v/>
      </c>
      <c r="L111" s="53" t="n"/>
    </row>
    <row r="112" ht="18" customHeight="1">
      <c r="A112" s="47" t="n">
        <v>106</v>
      </c>
      <c r="B112" s="48" t="n"/>
      <c r="C112" s="49">
        <f>IF($B112="","",IFERROR(VLOOKUP($B112,複合単価一覧!$A$7:$C$66,3,FALSE),"※Noが一覧にありません"))</f>
        <v/>
      </c>
      <c r="D112" s="9" t="n"/>
      <c r="E112" s="9" t="n"/>
      <c r="F112" s="9" t="n"/>
      <c r="G112" s="48" t="n"/>
      <c r="H112" s="50" t="n"/>
      <c r="I112" s="29" t="n"/>
      <c r="J112" s="51">
        <f>IF($D112="","",IF($D112="労務",IFERROR(VLOOKUP($E112,条件!$B$12:$C$31,2,FALSE),"※職種未登録"),N($I112)))</f>
        <v/>
      </c>
      <c r="K112" s="52">
        <f>IF(OR($D112="",$H112="",NOT(ISNUMBER($J112))),"",N($H112)*$J112)</f>
        <v/>
      </c>
      <c r="L112" s="53" t="n"/>
    </row>
    <row r="113" ht="18" customHeight="1">
      <c r="A113" s="47" t="n">
        <v>107</v>
      </c>
      <c r="B113" s="48" t="n"/>
      <c r="C113" s="49">
        <f>IF($B113="","",IFERROR(VLOOKUP($B113,複合単価一覧!$A$7:$C$66,3,FALSE),"※Noが一覧にありません"))</f>
        <v/>
      </c>
      <c r="D113" s="9" t="n"/>
      <c r="E113" s="9" t="n"/>
      <c r="F113" s="9" t="n"/>
      <c r="G113" s="48" t="n"/>
      <c r="H113" s="50" t="n"/>
      <c r="I113" s="29" t="n"/>
      <c r="J113" s="51">
        <f>IF($D113="","",IF($D113="労務",IFERROR(VLOOKUP($E113,条件!$B$12:$C$31,2,FALSE),"※職種未登録"),N($I113)))</f>
        <v/>
      </c>
      <c r="K113" s="52">
        <f>IF(OR($D113="",$H113="",NOT(ISNUMBER($J113))),"",N($H113)*$J113)</f>
        <v/>
      </c>
      <c r="L113" s="53" t="n"/>
    </row>
    <row r="114" ht="18" customHeight="1">
      <c r="A114" s="47" t="n">
        <v>108</v>
      </c>
      <c r="B114" s="48" t="n"/>
      <c r="C114" s="49">
        <f>IF($B114="","",IFERROR(VLOOKUP($B114,複合単価一覧!$A$7:$C$66,3,FALSE),"※Noが一覧にありません"))</f>
        <v/>
      </c>
      <c r="D114" s="9" t="n"/>
      <c r="E114" s="9" t="n"/>
      <c r="F114" s="9" t="n"/>
      <c r="G114" s="48" t="n"/>
      <c r="H114" s="50" t="n"/>
      <c r="I114" s="29" t="n"/>
      <c r="J114" s="51">
        <f>IF($D114="","",IF($D114="労務",IFERROR(VLOOKUP($E114,条件!$B$12:$C$31,2,FALSE),"※職種未登録"),N($I114)))</f>
        <v/>
      </c>
      <c r="K114" s="52">
        <f>IF(OR($D114="",$H114="",NOT(ISNUMBER($J114))),"",N($H114)*$J114)</f>
        <v/>
      </c>
      <c r="L114" s="53" t="n"/>
    </row>
    <row r="115" ht="18" customHeight="1">
      <c r="A115" s="47" t="n">
        <v>109</v>
      </c>
      <c r="B115" s="48" t="n"/>
      <c r="C115" s="49">
        <f>IF($B115="","",IFERROR(VLOOKUP($B115,複合単価一覧!$A$7:$C$66,3,FALSE),"※Noが一覧にありません"))</f>
        <v/>
      </c>
      <c r="D115" s="9" t="n"/>
      <c r="E115" s="9" t="n"/>
      <c r="F115" s="9" t="n"/>
      <c r="G115" s="48" t="n"/>
      <c r="H115" s="50" t="n"/>
      <c r="I115" s="29" t="n"/>
      <c r="J115" s="51">
        <f>IF($D115="","",IF($D115="労務",IFERROR(VLOOKUP($E115,条件!$B$12:$C$31,2,FALSE),"※職種未登録"),N($I115)))</f>
        <v/>
      </c>
      <c r="K115" s="52">
        <f>IF(OR($D115="",$H115="",NOT(ISNUMBER($J115))),"",N($H115)*$J115)</f>
        <v/>
      </c>
      <c r="L115" s="53" t="n"/>
    </row>
    <row r="116" ht="18" customHeight="1">
      <c r="A116" s="47" t="n">
        <v>110</v>
      </c>
      <c r="B116" s="48" t="n"/>
      <c r="C116" s="49">
        <f>IF($B116="","",IFERROR(VLOOKUP($B116,複合単価一覧!$A$7:$C$66,3,FALSE),"※Noが一覧にありません"))</f>
        <v/>
      </c>
      <c r="D116" s="9" t="n"/>
      <c r="E116" s="9" t="n"/>
      <c r="F116" s="9" t="n"/>
      <c r="G116" s="48" t="n"/>
      <c r="H116" s="50" t="n"/>
      <c r="I116" s="29" t="n"/>
      <c r="J116" s="51">
        <f>IF($D116="","",IF($D116="労務",IFERROR(VLOOKUP($E116,条件!$B$12:$C$31,2,FALSE),"※職種未登録"),N($I116)))</f>
        <v/>
      </c>
      <c r="K116" s="52">
        <f>IF(OR($D116="",$H116="",NOT(ISNUMBER($J116))),"",N($H116)*$J116)</f>
        <v/>
      </c>
      <c r="L116" s="53" t="n"/>
    </row>
    <row r="117" ht="18" customHeight="1">
      <c r="A117" s="47" t="n">
        <v>111</v>
      </c>
      <c r="B117" s="48" t="n"/>
      <c r="C117" s="49">
        <f>IF($B117="","",IFERROR(VLOOKUP($B117,複合単価一覧!$A$7:$C$66,3,FALSE),"※Noが一覧にありません"))</f>
        <v/>
      </c>
      <c r="D117" s="9" t="n"/>
      <c r="E117" s="9" t="n"/>
      <c r="F117" s="9" t="n"/>
      <c r="G117" s="48" t="n"/>
      <c r="H117" s="50" t="n"/>
      <c r="I117" s="29" t="n"/>
      <c r="J117" s="51">
        <f>IF($D117="","",IF($D117="労務",IFERROR(VLOOKUP($E117,条件!$B$12:$C$31,2,FALSE),"※職種未登録"),N($I117)))</f>
        <v/>
      </c>
      <c r="K117" s="52">
        <f>IF(OR($D117="",$H117="",NOT(ISNUMBER($J117))),"",N($H117)*$J117)</f>
        <v/>
      </c>
      <c r="L117" s="53" t="n"/>
    </row>
    <row r="118" ht="18" customHeight="1">
      <c r="A118" s="47" t="n">
        <v>112</v>
      </c>
      <c r="B118" s="48" t="n"/>
      <c r="C118" s="49">
        <f>IF($B118="","",IFERROR(VLOOKUP($B118,複合単価一覧!$A$7:$C$66,3,FALSE),"※Noが一覧にありません"))</f>
        <v/>
      </c>
      <c r="D118" s="9" t="n"/>
      <c r="E118" s="9" t="n"/>
      <c r="F118" s="9" t="n"/>
      <c r="G118" s="48" t="n"/>
      <c r="H118" s="50" t="n"/>
      <c r="I118" s="29" t="n"/>
      <c r="J118" s="51">
        <f>IF($D118="","",IF($D118="労務",IFERROR(VLOOKUP($E118,条件!$B$12:$C$31,2,FALSE),"※職種未登録"),N($I118)))</f>
        <v/>
      </c>
      <c r="K118" s="52">
        <f>IF(OR($D118="",$H118="",NOT(ISNUMBER($J118))),"",N($H118)*$J118)</f>
        <v/>
      </c>
      <c r="L118" s="53" t="n"/>
    </row>
    <row r="119" ht="18" customHeight="1">
      <c r="A119" s="47" t="n">
        <v>113</v>
      </c>
      <c r="B119" s="48" t="n"/>
      <c r="C119" s="49">
        <f>IF($B119="","",IFERROR(VLOOKUP($B119,複合単価一覧!$A$7:$C$66,3,FALSE),"※Noが一覧にありません"))</f>
        <v/>
      </c>
      <c r="D119" s="9" t="n"/>
      <c r="E119" s="9" t="n"/>
      <c r="F119" s="9" t="n"/>
      <c r="G119" s="48" t="n"/>
      <c r="H119" s="50" t="n"/>
      <c r="I119" s="29" t="n"/>
      <c r="J119" s="51">
        <f>IF($D119="","",IF($D119="労務",IFERROR(VLOOKUP($E119,条件!$B$12:$C$31,2,FALSE),"※職種未登録"),N($I119)))</f>
        <v/>
      </c>
      <c r="K119" s="52">
        <f>IF(OR($D119="",$H119="",NOT(ISNUMBER($J119))),"",N($H119)*$J119)</f>
        <v/>
      </c>
      <c r="L119" s="53" t="n"/>
    </row>
    <row r="120" ht="18" customHeight="1">
      <c r="A120" s="47" t="n">
        <v>114</v>
      </c>
      <c r="B120" s="48" t="n"/>
      <c r="C120" s="49">
        <f>IF($B120="","",IFERROR(VLOOKUP($B120,複合単価一覧!$A$7:$C$66,3,FALSE),"※Noが一覧にありません"))</f>
        <v/>
      </c>
      <c r="D120" s="9" t="n"/>
      <c r="E120" s="9" t="n"/>
      <c r="F120" s="9" t="n"/>
      <c r="G120" s="48" t="n"/>
      <c r="H120" s="50" t="n"/>
      <c r="I120" s="29" t="n"/>
      <c r="J120" s="51">
        <f>IF($D120="","",IF($D120="労務",IFERROR(VLOOKUP($E120,条件!$B$12:$C$31,2,FALSE),"※職種未登録"),N($I120)))</f>
        <v/>
      </c>
      <c r="K120" s="52">
        <f>IF(OR($D120="",$H120="",NOT(ISNUMBER($J120))),"",N($H120)*$J120)</f>
        <v/>
      </c>
      <c r="L120" s="53" t="n"/>
    </row>
    <row r="121" ht="18" customHeight="1">
      <c r="A121" s="47" t="n">
        <v>115</v>
      </c>
      <c r="B121" s="48" t="n"/>
      <c r="C121" s="49">
        <f>IF($B121="","",IFERROR(VLOOKUP($B121,複合単価一覧!$A$7:$C$66,3,FALSE),"※Noが一覧にありません"))</f>
        <v/>
      </c>
      <c r="D121" s="9" t="n"/>
      <c r="E121" s="9" t="n"/>
      <c r="F121" s="9" t="n"/>
      <c r="G121" s="48" t="n"/>
      <c r="H121" s="50" t="n"/>
      <c r="I121" s="29" t="n"/>
      <c r="J121" s="51">
        <f>IF($D121="","",IF($D121="労務",IFERROR(VLOOKUP($E121,条件!$B$12:$C$31,2,FALSE),"※職種未登録"),N($I121)))</f>
        <v/>
      </c>
      <c r="K121" s="52">
        <f>IF(OR($D121="",$H121="",NOT(ISNUMBER($J121))),"",N($H121)*$J121)</f>
        <v/>
      </c>
      <c r="L121" s="53" t="n"/>
    </row>
    <row r="122" ht="18" customHeight="1">
      <c r="A122" s="47" t="n">
        <v>116</v>
      </c>
      <c r="B122" s="48" t="n"/>
      <c r="C122" s="49">
        <f>IF($B122="","",IFERROR(VLOOKUP($B122,複合単価一覧!$A$7:$C$66,3,FALSE),"※Noが一覧にありません"))</f>
        <v/>
      </c>
      <c r="D122" s="9" t="n"/>
      <c r="E122" s="9" t="n"/>
      <c r="F122" s="9" t="n"/>
      <c r="G122" s="48" t="n"/>
      <c r="H122" s="50" t="n"/>
      <c r="I122" s="29" t="n"/>
      <c r="J122" s="51">
        <f>IF($D122="","",IF($D122="労務",IFERROR(VLOOKUP($E122,条件!$B$12:$C$31,2,FALSE),"※職種未登録"),N($I122)))</f>
        <v/>
      </c>
      <c r="K122" s="52">
        <f>IF(OR($D122="",$H122="",NOT(ISNUMBER($J122))),"",N($H122)*$J122)</f>
        <v/>
      </c>
      <c r="L122" s="53" t="n"/>
    </row>
    <row r="123" ht="18" customHeight="1">
      <c r="A123" s="47" t="n">
        <v>117</v>
      </c>
      <c r="B123" s="48" t="n"/>
      <c r="C123" s="49">
        <f>IF($B123="","",IFERROR(VLOOKUP($B123,複合単価一覧!$A$7:$C$66,3,FALSE),"※Noが一覧にありません"))</f>
        <v/>
      </c>
      <c r="D123" s="9" t="n"/>
      <c r="E123" s="9" t="n"/>
      <c r="F123" s="9" t="n"/>
      <c r="G123" s="48" t="n"/>
      <c r="H123" s="50" t="n"/>
      <c r="I123" s="29" t="n"/>
      <c r="J123" s="51">
        <f>IF($D123="","",IF($D123="労務",IFERROR(VLOOKUP($E123,条件!$B$12:$C$31,2,FALSE),"※職種未登録"),N($I123)))</f>
        <v/>
      </c>
      <c r="K123" s="52">
        <f>IF(OR($D123="",$H123="",NOT(ISNUMBER($J123))),"",N($H123)*$J123)</f>
        <v/>
      </c>
      <c r="L123" s="53" t="n"/>
    </row>
    <row r="124" ht="18" customHeight="1">
      <c r="A124" s="47" t="n">
        <v>118</v>
      </c>
      <c r="B124" s="48" t="n"/>
      <c r="C124" s="49">
        <f>IF($B124="","",IFERROR(VLOOKUP($B124,複合単価一覧!$A$7:$C$66,3,FALSE),"※Noが一覧にありません"))</f>
        <v/>
      </c>
      <c r="D124" s="9" t="n"/>
      <c r="E124" s="9" t="n"/>
      <c r="F124" s="9" t="n"/>
      <c r="G124" s="48" t="n"/>
      <c r="H124" s="50" t="n"/>
      <c r="I124" s="29" t="n"/>
      <c r="J124" s="51">
        <f>IF($D124="","",IF($D124="労務",IFERROR(VLOOKUP($E124,条件!$B$12:$C$31,2,FALSE),"※職種未登録"),N($I124)))</f>
        <v/>
      </c>
      <c r="K124" s="52">
        <f>IF(OR($D124="",$H124="",NOT(ISNUMBER($J124))),"",N($H124)*$J124)</f>
        <v/>
      </c>
      <c r="L124" s="53" t="n"/>
    </row>
    <row r="125" ht="18" customHeight="1">
      <c r="A125" s="47" t="n">
        <v>119</v>
      </c>
      <c r="B125" s="48" t="n"/>
      <c r="C125" s="49">
        <f>IF($B125="","",IFERROR(VLOOKUP($B125,複合単価一覧!$A$7:$C$66,3,FALSE),"※Noが一覧にありません"))</f>
        <v/>
      </c>
      <c r="D125" s="9" t="n"/>
      <c r="E125" s="9" t="n"/>
      <c r="F125" s="9" t="n"/>
      <c r="G125" s="48" t="n"/>
      <c r="H125" s="50" t="n"/>
      <c r="I125" s="29" t="n"/>
      <c r="J125" s="51">
        <f>IF($D125="","",IF($D125="労務",IFERROR(VLOOKUP($E125,条件!$B$12:$C$31,2,FALSE),"※職種未登録"),N($I125)))</f>
        <v/>
      </c>
      <c r="K125" s="52">
        <f>IF(OR($D125="",$H125="",NOT(ISNUMBER($J125))),"",N($H125)*$J125)</f>
        <v/>
      </c>
      <c r="L125" s="53" t="n"/>
    </row>
    <row r="126" ht="18" customHeight="1">
      <c r="A126" s="47" t="n">
        <v>120</v>
      </c>
      <c r="B126" s="48" t="n"/>
      <c r="C126" s="49">
        <f>IF($B126="","",IFERROR(VLOOKUP($B126,複合単価一覧!$A$7:$C$66,3,FALSE),"※Noが一覧にありません"))</f>
        <v/>
      </c>
      <c r="D126" s="9" t="n"/>
      <c r="E126" s="9" t="n"/>
      <c r="F126" s="9" t="n"/>
      <c r="G126" s="48" t="n"/>
      <c r="H126" s="50" t="n"/>
      <c r="I126" s="29" t="n"/>
      <c r="J126" s="51">
        <f>IF($D126="","",IF($D126="労務",IFERROR(VLOOKUP($E126,条件!$B$12:$C$31,2,FALSE),"※職種未登録"),N($I126)))</f>
        <v/>
      </c>
      <c r="K126" s="52">
        <f>IF(OR($D126="",$H126="",NOT(ISNUMBER($J126))),"",N($H126)*$J126)</f>
        <v/>
      </c>
      <c r="L126" s="53" t="n"/>
    </row>
    <row r="127" ht="18" customHeight="1">
      <c r="A127" s="47" t="n">
        <v>121</v>
      </c>
      <c r="B127" s="48" t="n"/>
      <c r="C127" s="49">
        <f>IF($B127="","",IFERROR(VLOOKUP($B127,複合単価一覧!$A$7:$C$66,3,FALSE),"※Noが一覧にありません"))</f>
        <v/>
      </c>
      <c r="D127" s="9" t="n"/>
      <c r="E127" s="9" t="n"/>
      <c r="F127" s="9" t="n"/>
      <c r="G127" s="48" t="n"/>
      <c r="H127" s="50" t="n"/>
      <c r="I127" s="29" t="n"/>
      <c r="J127" s="51">
        <f>IF($D127="","",IF($D127="労務",IFERROR(VLOOKUP($E127,条件!$B$12:$C$31,2,FALSE),"※職種未登録"),N($I127)))</f>
        <v/>
      </c>
      <c r="K127" s="52">
        <f>IF(OR($D127="",$H127="",NOT(ISNUMBER($J127))),"",N($H127)*$J127)</f>
        <v/>
      </c>
      <c r="L127" s="53" t="n"/>
    </row>
    <row r="128" ht="18" customHeight="1">
      <c r="A128" s="47" t="n">
        <v>122</v>
      </c>
      <c r="B128" s="48" t="n"/>
      <c r="C128" s="49">
        <f>IF($B128="","",IFERROR(VLOOKUP($B128,複合単価一覧!$A$7:$C$66,3,FALSE),"※Noが一覧にありません"))</f>
        <v/>
      </c>
      <c r="D128" s="9" t="n"/>
      <c r="E128" s="9" t="n"/>
      <c r="F128" s="9" t="n"/>
      <c r="G128" s="48" t="n"/>
      <c r="H128" s="50" t="n"/>
      <c r="I128" s="29" t="n"/>
      <c r="J128" s="51">
        <f>IF($D128="","",IF($D128="労務",IFERROR(VLOOKUP($E128,条件!$B$12:$C$31,2,FALSE),"※職種未登録"),N($I128)))</f>
        <v/>
      </c>
      <c r="K128" s="52">
        <f>IF(OR($D128="",$H128="",NOT(ISNUMBER($J128))),"",N($H128)*$J128)</f>
        <v/>
      </c>
      <c r="L128" s="53" t="n"/>
    </row>
    <row r="129" ht="18" customHeight="1">
      <c r="A129" s="47" t="n">
        <v>123</v>
      </c>
      <c r="B129" s="48" t="n"/>
      <c r="C129" s="49">
        <f>IF($B129="","",IFERROR(VLOOKUP($B129,複合単価一覧!$A$7:$C$66,3,FALSE),"※Noが一覧にありません"))</f>
        <v/>
      </c>
      <c r="D129" s="9" t="n"/>
      <c r="E129" s="9" t="n"/>
      <c r="F129" s="9" t="n"/>
      <c r="G129" s="48" t="n"/>
      <c r="H129" s="50" t="n"/>
      <c r="I129" s="29" t="n"/>
      <c r="J129" s="51">
        <f>IF($D129="","",IF($D129="労務",IFERROR(VLOOKUP($E129,条件!$B$12:$C$31,2,FALSE),"※職種未登録"),N($I129)))</f>
        <v/>
      </c>
      <c r="K129" s="52">
        <f>IF(OR($D129="",$H129="",NOT(ISNUMBER($J129))),"",N($H129)*$J129)</f>
        <v/>
      </c>
      <c r="L129" s="53" t="n"/>
    </row>
    <row r="130" ht="18" customHeight="1">
      <c r="A130" s="47" t="n">
        <v>124</v>
      </c>
      <c r="B130" s="48" t="n"/>
      <c r="C130" s="49">
        <f>IF($B130="","",IFERROR(VLOOKUP($B130,複合単価一覧!$A$7:$C$66,3,FALSE),"※Noが一覧にありません"))</f>
        <v/>
      </c>
      <c r="D130" s="9" t="n"/>
      <c r="E130" s="9" t="n"/>
      <c r="F130" s="9" t="n"/>
      <c r="G130" s="48" t="n"/>
      <c r="H130" s="50" t="n"/>
      <c r="I130" s="29" t="n"/>
      <c r="J130" s="51">
        <f>IF($D130="","",IF($D130="労務",IFERROR(VLOOKUP($E130,条件!$B$12:$C$31,2,FALSE),"※職種未登録"),N($I130)))</f>
        <v/>
      </c>
      <c r="K130" s="52">
        <f>IF(OR($D130="",$H130="",NOT(ISNUMBER($J130))),"",N($H130)*$J130)</f>
        <v/>
      </c>
      <c r="L130" s="53" t="n"/>
    </row>
    <row r="131" ht="18" customHeight="1">
      <c r="A131" s="47" t="n">
        <v>125</v>
      </c>
      <c r="B131" s="48" t="n"/>
      <c r="C131" s="49">
        <f>IF($B131="","",IFERROR(VLOOKUP($B131,複合単価一覧!$A$7:$C$66,3,FALSE),"※Noが一覧にありません"))</f>
        <v/>
      </c>
      <c r="D131" s="9" t="n"/>
      <c r="E131" s="9" t="n"/>
      <c r="F131" s="9" t="n"/>
      <c r="G131" s="48" t="n"/>
      <c r="H131" s="50" t="n"/>
      <c r="I131" s="29" t="n"/>
      <c r="J131" s="51">
        <f>IF($D131="","",IF($D131="労務",IFERROR(VLOOKUP($E131,条件!$B$12:$C$31,2,FALSE),"※職種未登録"),N($I131)))</f>
        <v/>
      </c>
      <c r="K131" s="52">
        <f>IF(OR($D131="",$H131="",NOT(ISNUMBER($J131))),"",N($H131)*$J131)</f>
        <v/>
      </c>
      <c r="L131" s="53" t="n"/>
    </row>
    <row r="132" ht="18" customHeight="1">
      <c r="A132" s="47" t="n">
        <v>126</v>
      </c>
      <c r="B132" s="48" t="n"/>
      <c r="C132" s="49">
        <f>IF($B132="","",IFERROR(VLOOKUP($B132,複合単価一覧!$A$7:$C$66,3,FALSE),"※Noが一覧にありません"))</f>
        <v/>
      </c>
      <c r="D132" s="9" t="n"/>
      <c r="E132" s="9" t="n"/>
      <c r="F132" s="9" t="n"/>
      <c r="G132" s="48" t="n"/>
      <c r="H132" s="50" t="n"/>
      <c r="I132" s="29" t="n"/>
      <c r="J132" s="51">
        <f>IF($D132="","",IF($D132="労務",IFERROR(VLOOKUP($E132,条件!$B$12:$C$31,2,FALSE),"※職種未登録"),N($I132)))</f>
        <v/>
      </c>
      <c r="K132" s="52">
        <f>IF(OR($D132="",$H132="",NOT(ISNUMBER($J132))),"",N($H132)*$J132)</f>
        <v/>
      </c>
      <c r="L132" s="53" t="n"/>
    </row>
    <row r="133" ht="18" customHeight="1">
      <c r="A133" s="47" t="n">
        <v>127</v>
      </c>
      <c r="B133" s="48" t="n"/>
      <c r="C133" s="49">
        <f>IF($B133="","",IFERROR(VLOOKUP($B133,複合単価一覧!$A$7:$C$66,3,FALSE),"※Noが一覧にありません"))</f>
        <v/>
      </c>
      <c r="D133" s="9" t="n"/>
      <c r="E133" s="9" t="n"/>
      <c r="F133" s="9" t="n"/>
      <c r="G133" s="48" t="n"/>
      <c r="H133" s="50" t="n"/>
      <c r="I133" s="29" t="n"/>
      <c r="J133" s="51">
        <f>IF($D133="","",IF($D133="労務",IFERROR(VLOOKUP($E133,条件!$B$12:$C$31,2,FALSE),"※職種未登録"),N($I133)))</f>
        <v/>
      </c>
      <c r="K133" s="52">
        <f>IF(OR($D133="",$H133="",NOT(ISNUMBER($J133))),"",N($H133)*$J133)</f>
        <v/>
      </c>
      <c r="L133" s="53" t="n"/>
    </row>
    <row r="134" ht="18" customHeight="1">
      <c r="A134" s="47" t="n">
        <v>128</v>
      </c>
      <c r="B134" s="48" t="n"/>
      <c r="C134" s="49">
        <f>IF($B134="","",IFERROR(VLOOKUP($B134,複合単価一覧!$A$7:$C$66,3,FALSE),"※Noが一覧にありません"))</f>
        <v/>
      </c>
      <c r="D134" s="9" t="n"/>
      <c r="E134" s="9" t="n"/>
      <c r="F134" s="9" t="n"/>
      <c r="G134" s="48" t="n"/>
      <c r="H134" s="50" t="n"/>
      <c r="I134" s="29" t="n"/>
      <c r="J134" s="51">
        <f>IF($D134="","",IF($D134="労務",IFERROR(VLOOKUP($E134,条件!$B$12:$C$31,2,FALSE),"※職種未登録"),N($I134)))</f>
        <v/>
      </c>
      <c r="K134" s="52">
        <f>IF(OR($D134="",$H134="",NOT(ISNUMBER($J134))),"",N($H134)*$J134)</f>
        <v/>
      </c>
      <c r="L134" s="53" t="n"/>
    </row>
    <row r="135" ht="18" customHeight="1">
      <c r="A135" s="47" t="n">
        <v>129</v>
      </c>
      <c r="B135" s="48" t="n"/>
      <c r="C135" s="49">
        <f>IF($B135="","",IFERROR(VLOOKUP($B135,複合単価一覧!$A$7:$C$66,3,FALSE),"※Noが一覧にありません"))</f>
        <v/>
      </c>
      <c r="D135" s="9" t="n"/>
      <c r="E135" s="9" t="n"/>
      <c r="F135" s="9" t="n"/>
      <c r="G135" s="48" t="n"/>
      <c r="H135" s="50" t="n"/>
      <c r="I135" s="29" t="n"/>
      <c r="J135" s="51">
        <f>IF($D135="","",IF($D135="労務",IFERROR(VLOOKUP($E135,条件!$B$12:$C$31,2,FALSE),"※職種未登録"),N($I135)))</f>
        <v/>
      </c>
      <c r="K135" s="52">
        <f>IF(OR($D135="",$H135="",NOT(ISNUMBER($J135))),"",N($H135)*$J135)</f>
        <v/>
      </c>
      <c r="L135" s="53" t="n"/>
    </row>
    <row r="136" ht="18" customHeight="1">
      <c r="A136" s="47" t="n">
        <v>130</v>
      </c>
      <c r="B136" s="48" t="n"/>
      <c r="C136" s="49">
        <f>IF($B136="","",IFERROR(VLOOKUP($B136,複合単価一覧!$A$7:$C$66,3,FALSE),"※Noが一覧にありません"))</f>
        <v/>
      </c>
      <c r="D136" s="9" t="n"/>
      <c r="E136" s="9" t="n"/>
      <c r="F136" s="9" t="n"/>
      <c r="G136" s="48" t="n"/>
      <c r="H136" s="50" t="n"/>
      <c r="I136" s="29" t="n"/>
      <c r="J136" s="51">
        <f>IF($D136="","",IF($D136="労務",IFERROR(VLOOKUP($E136,条件!$B$12:$C$31,2,FALSE),"※職種未登録"),N($I136)))</f>
        <v/>
      </c>
      <c r="K136" s="52">
        <f>IF(OR($D136="",$H136="",NOT(ISNUMBER($J136))),"",N($H136)*$J136)</f>
        <v/>
      </c>
      <c r="L136" s="53" t="n"/>
    </row>
    <row r="137" ht="18" customHeight="1">
      <c r="A137" s="47" t="n">
        <v>131</v>
      </c>
      <c r="B137" s="48" t="n"/>
      <c r="C137" s="49">
        <f>IF($B137="","",IFERROR(VLOOKUP($B137,複合単価一覧!$A$7:$C$66,3,FALSE),"※Noが一覧にありません"))</f>
        <v/>
      </c>
      <c r="D137" s="9" t="n"/>
      <c r="E137" s="9" t="n"/>
      <c r="F137" s="9" t="n"/>
      <c r="G137" s="48" t="n"/>
      <c r="H137" s="50" t="n"/>
      <c r="I137" s="29" t="n"/>
      <c r="J137" s="51">
        <f>IF($D137="","",IF($D137="労務",IFERROR(VLOOKUP($E137,条件!$B$12:$C$31,2,FALSE),"※職種未登録"),N($I137)))</f>
        <v/>
      </c>
      <c r="K137" s="52">
        <f>IF(OR($D137="",$H137="",NOT(ISNUMBER($J137))),"",N($H137)*$J137)</f>
        <v/>
      </c>
      <c r="L137" s="53" t="n"/>
    </row>
    <row r="138" ht="18" customHeight="1">
      <c r="A138" s="47" t="n">
        <v>132</v>
      </c>
      <c r="B138" s="48" t="n"/>
      <c r="C138" s="49">
        <f>IF($B138="","",IFERROR(VLOOKUP($B138,複合単価一覧!$A$7:$C$66,3,FALSE),"※Noが一覧にありません"))</f>
        <v/>
      </c>
      <c r="D138" s="9" t="n"/>
      <c r="E138" s="9" t="n"/>
      <c r="F138" s="9" t="n"/>
      <c r="G138" s="48" t="n"/>
      <c r="H138" s="50" t="n"/>
      <c r="I138" s="29" t="n"/>
      <c r="J138" s="51">
        <f>IF($D138="","",IF($D138="労務",IFERROR(VLOOKUP($E138,条件!$B$12:$C$31,2,FALSE),"※職種未登録"),N($I138)))</f>
        <v/>
      </c>
      <c r="K138" s="52">
        <f>IF(OR($D138="",$H138="",NOT(ISNUMBER($J138))),"",N($H138)*$J138)</f>
        <v/>
      </c>
      <c r="L138" s="53" t="n"/>
    </row>
    <row r="139" ht="18" customHeight="1">
      <c r="A139" s="47" t="n">
        <v>133</v>
      </c>
      <c r="B139" s="48" t="n"/>
      <c r="C139" s="49">
        <f>IF($B139="","",IFERROR(VLOOKUP($B139,複合単価一覧!$A$7:$C$66,3,FALSE),"※Noが一覧にありません"))</f>
        <v/>
      </c>
      <c r="D139" s="9" t="n"/>
      <c r="E139" s="9" t="n"/>
      <c r="F139" s="9" t="n"/>
      <c r="G139" s="48" t="n"/>
      <c r="H139" s="50" t="n"/>
      <c r="I139" s="29" t="n"/>
      <c r="J139" s="51">
        <f>IF($D139="","",IF($D139="労務",IFERROR(VLOOKUP($E139,条件!$B$12:$C$31,2,FALSE),"※職種未登録"),N($I139)))</f>
        <v/>
      </c>
      <c r="K139" s="52">
        <f>IF(OR($D139="",$H139="",NOT(ISNUMBER($J139))),"",N($H139)*$J139)</f>
        <v/>
      </c>
      <c r="L139" s="53" t="n"/>
    </row>
    <row r="140" ht="18" customHeight="1">
      <c r="A140" s="47" t="n">
        <v>134</v>
      </c>
      <c r="B140" s="48" t="n"/>
      <c r="C140" s="49">
        <f>IF($B140="","",IFERROR(VLOOKUP($B140,複合単価一覧!$A$7:$C$66,3,FALSE),"※Noが一覧にありません"))</f>
        <v/>
      </c>
      <c r="D140" s="9" t="n"/>
      <c r="E140" s="9" t="n"/>
      <c r="F140" s="9" t="n"/>
      <c r="G140" s="48" t="n"/>
      <c r="H140" s="50" t="n"/>
      <c r="I140" s="29" t="n"/>
      <c r="J140" s="51">
        <f>IF($D140="","",IF($D140="労務",IFERROR(VLOOKUP($E140,条件!$B$12:$C$31,2,FALSE),"※職種未登録"),N($I140)))</f>
        <v/>
      </c>
      <c r="K140" s="52">
        <f>IF(OR($D140="",$H140="",NOT(ISNUMBER($J140))),"",N($H140)*$J140)</f>
        <v/>
      </c>
      <c r="L140" s="53" t="n"/>
    </row>
    <row r="141" ht="18" customHeight="1">
      <c r="A141" s="47" t="n">
        <v>135</v>
      </c>
      <c r="B141" s="48" t="n"/>
      <c r="C141" s="49">
        <f>IF($B141="","",IFERROR(VLOOKUP($B141,複合単価一覧!$A$7:$C$66,3,FALSE),"※Noが一覧にありません"))</f>
        <v/>
      </c>
      <c r="D141" s="9" t="n"/>
      <c r="E141" s="9" t="n"/>
      <c r="F141" s="9" t="n"/>
      <c r="G141" s="48" t="n"/>
      <c r="H141" s="50" t="n"/>
      <c r="I141" s="29" t="n"/>
      <c r="J141" s="51">
        <f>IF($D141="","",IF($D141="労務",IFERROR(VLOOKUP($E141,条件!$B$12:$C$31,2,FALSE),"※職種未登録"),N($I141)))</f>
        <v/>
      </c>
      <c r="K141" s="52">
        <f>IF(OR($D141="",$H141="",NOT(ISNUMBER($J141))),"",N($H141)*$J141)</f>
        <v/>
      </c>
      <c r="L141" s="53" t="n"/>
    </row>
    <row r="142" ht="18" customHeight="1">
      <c r="A142" s="47" t="n">
        <v>136</v>
      </c>
      <c r="B142" s="48" t="n"/>
      <c r="C142" s="49">
        <f>IF($B142="","",IFERROR(VLOOKUP($B142,複合単価一覧!$A$7:$C$66,3,FALSE),"※Noが一覧にありません"))</f>
        <v/>
      </c>
      <c r="D142" s="9" t="n"/>
      <c r="E142" s="9" t="n"/>
      <c r="F142" s="9" t="n"/>
      <c r="G142" s="48" t="n"/>
      <c r="H142" s="50" t="n"/>
      <c r="I142" s="29" t="n"/>
      <c r="J142" s="51">
        <f>IF($D142="","",IF($D142="労務",IFERROR(VLOOKUP($E142,条件!$B$12:$C$31,2,FALSE),"※職種未登録"),N($I142)))</f>
        <v/>
      </c>
      <c r="K142" s="52">
        <f>IF(OR($D142="",$H142="",NOT(ISNUMBER($J142))),"",N($H142)*$J142)</f>
        <v/>
      </c>
      <c r="L142" s="53" t="n"/>
    </row>
    <row r="143" ht="18" customHeight="1">
      <c r="A143" s="47" t="n">
        <v>137</v>
      </c>
      <c r="B143" s="48" t="n"/>
      <c r="C143" s="49">
        <f>IF($B143="","",IFERROR(VLOOKUP($B143,複合単価一覧!$A$7:$C$66,3,FALSE),"※Noが一覧にありません"))</f>
        <v/>
      </c>
      <c r="D143" s="9" t="n"/>
      <c r="E143" s="9" t="n"/>
      <c r="F143" s="9" t="n"/>
      <c r="G143" s="48" t="n"/>
      <c r="H143" s="50" t="n"/>
      <c r="I143" s="29" t="n"/>
      <c r="J143" s="51">
        <f>IF($D143="","",IF($D143="労務",IFERROR(VLOOKUP($E143,条件!$B$12:$C$31,2,FALSE),"※職種未登録"),N($I143)))</f>
        <v/>
      </c>
      <c r="K143" s="52">
        <f>IF(OR($D143="",$H143="",NOT(ISNUMBER($J143))),"",N($H143)*$J143)</f>
        <v/>
      </c>
      <c r="L143" s="53" t="n"/>
    </row>
    <row r="144" ht="18" customHeight="1">
      <c r="A144" s="47" t="n">
        <v>138</v>
      </c>
      <c r="B144" s="48" t="n"/>
      <c r="C144" s="49">
        <f>IF($B144="","",IFERROR(VLOOKUP($B144,複合単価一覧!$A$7:$C$66,3,FALSE),"※Noが一覧にありません"))</f>
        <v/>
      </c>
      <c r="D144" s="9" t="n"/>
      <c r="E144" s="9" t="n"/>
      <c r="F144" s="9" t="n"/>
      <c r="G144" s="48" t="n"/>
      <c r="H144" s="50" t="n"/>
      <c r="I144" s="29" t="n"/>
      <c r="J144" s="51">
        <f>IF($D144="","",IF($D144="労務",IFERROR(VLOOKUP($E144,条件!$B$12:$C$31,2,FALSE),"※職種未登録"),N($I144)))</f>
        <v/>
      </c>
      <c r="K144" s="52">
        <f>IF(OR($D144="",$H144="",NOT(ISNUMBER($J144))),"",N($H144)*$J144)</f>
        <v/>
      </c>
      <c r="L144" s="53" t="n"/>
    </row>
    <row r="145" ht="18" customHeight="1">
      <c r="A145" s="47" t="n">
        <v>139</v>
      </c>
      <c r="B145" s="48" t="n"/>
      <c r="C145" s="49">
        <f>IF($B145="","",IFERROR(VLOOKUP($B145,複合単価一覧!$A$7:$C$66,3,FALSE),"※Noが一覧にありません"))</f>
        <v/>
      </c>
      <c r="D145" s="9" t="n"/>
      <c r="E145" s="9" t="n"/>
      <c r="F145" s="9" t="n"/>
      <c r="G145" s="48" t="n"/>
      <c r="H145" s="50" t="n"/>
      <c r="I145" s="29" t="n"/>
      <c r="J145" s="51">
        <f>IF($D145="","",IF($D145="労務",IFERROR(VLOOKUP($E145,条件!$B$12:$C$31,2,FALSE),"※職種未登録"),N($I145)))</f>
        <v/>
      </c>
      <c r="K145" s="52">
        <f>IF(OR($D145="",$H145="",NOT(ISNUMBER($J145))),"",N($H145)*$J145)</f>
        <v/>
      </c>
      <c r="L145" s="53" t="n"/>
    </row>
    <row r="146" ht="18" customHeight="1">
      <c r="A146" s="47" t="n">
        <v>140</v>
      </c>
      <c r="B146" s="48" t="n"/>
      <c r="C146" s="49">
        <f>IF($B146="","",IFERROR(VLOOKUP($B146,複合単価一覧!$A$7:$C$66,3,FALSE),"※Noが一覧にありません"))</f>
        <v/>
      </c>
      <c r="D146" s="9" t="n"/>
      <c r="E146" s="9" t="n"/>
      <c r="F146" s="9" t="n"/>
      <c r="G146" s="48" t="n"/>
      <c r="H146" s="50" t="n"/>
      <c r="I146" s="29" t="n"/>
      <c r="J146" s="51">
        <f>IF($D146="","",IF($D146="労務",IFERROR(VLOOKUP($E146,条件!$B$12:$C$31,2,FALSE),"※職種未登録"),N($I146)))</f>
        <v/>
      </c>
      <c r="K146" s="52">
        <f>IF(OR($D146="",$H146="",NOT(ISNUMBER($J146))),"",N($H146)*$J146)</f>
        <v/>
      </c>
      <c r="L146" s="53" t="n"/>
    </row>
    <row r="147" ht="18" customHeight="1">
      <c r="A147" s="47" t="n">
        <v>141</v>
      </c>
      <c r="B147" s="48" t="n"/>
      <c r="C147" s="49">
        <f>IF($B147="","",IFERROR(VLOOKUP($B147,複合単価一覧!$A$7:$C$66,3,FALSE),"※Noが一覧にありません"))</f>
        <v/>
      </c>
      <c r="D147" s="9" t="n"/>
      <c r="E147" s="9" t="n"/>
      <c r="F147" s="9" t="n"/>
      <c r="G147" s="48" t="n"/>
      <c r="H147" s="50" t="n"/>
      <c r="I147" s="29" t="n"/>
      <c r="J147" s="51">
        <f>IF($D147="","",IF($D147="労務",IFERROR(VLOOKUP($E147,条件!$B$12:$C$31,2,FALSE),"※職種未登録"),N($I147)))</f>
        <v/>
      </c>
      <c r="K147" s="52">
        <f>IF(OR($D147="",$H147="",NOT(ISNUMBER($J147))),"",N($H147)*$J147)</f>
        <v/>
      </c>
      <c r="L147" s="53" t="n"/>
    </row>
    <row r="148" ht="18" customHeight="1">
      <c r="A148" s="47" t="n">
        <v>142</v>
      </c>
      <c r="B148" s="48" t="n"/>
      <c r="C148" s="49">
        <f>IF($B148="","",IFERROR(VLOOKUP($B148,複合単価一覧!$A$7:$C$66,3,FALSE),"※Noが一覧にありません"))</f>
        <v/>
      </c>
      <c r="D148" s="9" t="n"/>
      <c r="E148" s="9" t="n"/>
      <c r="F148" s="9" t="n"/>
      <c r="G148" s="48" t="n"/>
      <c r="H148" s="50" t="n"/>
      <c r="I148" s="29" t="n"/>
      <c r="J148" s="51">
        <f>IF($D148="","",IF($D148="労務",IFERROR(VLOOKUP($E148,条件!$B$12:$C$31,2,FALSE),"※職種未登録"),N($I148)))</f>
        <v/>
      </c>
      <c r="K148" s="52">
        <f>IF(OR($D148="",$H148="",NOT(ISNUMBER($J148))),"",N($H148)*$J148)</f>
        <v/>
      </c>
      <c r="L148" s="53" t="n"/>
    </row>
    <row r="149" ht="18" customHeight="1">
      <c r="A149" s="47" t="n">
        <v>143</v>
      </c>
      <c r="B149" s="48" t="n"/>
      <c r="C149" s="49">
        <f>IF($B149="","",IFERROR(VLOOKUP($B149,複合単価一覧!$A$7:$C$66,3,FALSE),"※Noが一覧にありません"))</f>
        <v/>
      </c>
      <c r="D149" s="9" t="n"/>
      <c r="E149" s="9" t="n"/>
      <c r="F149" s="9" t="n"/>
      <c r="G149" s="48" t="n"/>
      <c r="H149" s="50" t="n"/>
      <c r="I149" s="29" t="n"/>
      <c r="J149" s="51">
        <f>IF($D149="","",IF($D149="労務",IFERROR(VLOOKUP($E149,条件!$B$12:$C$31,2,FALSE),"※職種未登録"),N($I149)))</f>
        <v/>
      </c>
      <c r="K149" s="52">
        <f>IF(OR($D149="",$H149="",NOT(ISNUMBER($J149))),"",N($H149)*$J149)</f>
        <v/>
      </c>
      <c r="L149" s="53" t="n"/>
    </row>
    <row r="150" ht="18" customHeight="1">
      <c r="A150" s="47" t="n">
        <v>144</v>
      </c>
      <c r="B150" s="48" t="n"/>
      <c r="C150" s="49">
        <f>IF($B150="","",IFERROR(VLOOKUP($B150,複合単価一覧!$A$7:$C$66,3,FALSE),"※Noが一覧にありません"))</f>
        <v/>
      </c>
      <c r="D150" s="9" t="n"/>
      <c r="E150" s="9" t="n"/>
      <c r="F150" s="9" t="n"/>
      <c r="G150" s="48" t="n"/>
      <c r="H150" s="50" t="n"/>
      <c r="I150" s="29" t="n"/>
      <c r="J150" s="51">
        <f>IF($D150="","",IF($D150="労務",IFERROR(VLOOKUP($E150,条件!$B$12:$C$31,2,FALSE),"※職種未登録"),N($I150)))</f>
        <v/>
      </c>
      <c r="K150" s="52">
        <f>IF(OR($D150="",$H150="",NOT(ISNUMBER($J150))),"",N($H150)*$J150)</f>
        <v/>
      </c>
      <c r="L150" s="53" t="n"/>
    </row>
    <row r="151" ht="18" customHeight="1">
      <c r="A151" s="47" t="n">
        <v>145</v>
      </c>
      <c r="B151" s="48" t="n"/>
      <c r="C151" s="49">
        <f>IF($B151="","",IFERROR(VLOOKUP($B151,複合単価一覧!$A$7:$C$66,3,FALSE),"※Noが一覧にありません"))</f>
        <v/>
      </c>
      <c r="D151" s="9" t="n"/>
      <c r="E151" s="9" t="n"/>
      <c r="F151" s="9" t="n"/>
      <c r="G151" s="48" t="n"/>
      <c r="H151" s="50" t="n"/>
      <c r="I151" s="29" t="n"/>
      <c r="J151" s="51">
        <f>IF($D151="","",IF($D151="労務",IFERROR(VLOOKUP($E151,条件!$B$12:$C$31,2,FALSE),"※職種未登録"),N($I151)))</f>
        <v/>
      </c>
      <c r="K151" s="52">
        <f>IF(OR($D151="",$H151="",NOT(ISNUMBER($J151))),"",N($H151)*$J151)</f>
        <v/>
      </c>
      <c r="L151" s="53" t="n"/>
    </row>
    <row r="152" ht="18" customHeight="1">
      <c r="A152" s="47" t="n">
        <v>146</v>
      </c>
      <c r="B152" s="48" t="n"/>
      <c r="C152" s="49">
        <f>IF($B152="","",IFERROR(VLOOKUP($B152,複合単価一覧!$A$7:$C$66,3,FALSE),"※Noが一覧にありません"))</f>
        <v/>
      </c>
      <c r="D152" s="9" t="n"/>
      <c r="E152" s="9" t="n"/>
      <c r="F152" s="9" t="n"/>
      <c r="G152" s="48" t="n"/>
      <c r="H152" s="50" t="n"/>
      <c r="I152" s="29" t="n"/>
      <c r="J152" s="51">
        <f>IF($D152="","",IF($D152="労務",IFERROR(VLOOKUP($E152,条件!$B$12:$C$31,2,FALSE),"※職種未登録"),N($I152)))</f>
        <v/>
      </c>
      <c r="K152" s="52">
        <f>IF(OR($D152="",$H152="",NOT(ISNUMBER($J152))),"",N($H152)*$J152)</f>
        <v/>
      </c>
      <c r="L152" s="53" t="n"/>
    </row>
    <row r="153" ht="18" customHeight="1">
      <c r="A153" s="47" t="n">
        <v>147</v>
      </c>
      <c r="B153" s="48" t="n"/>
      <c r="C153" s="49">
        <f>IF($B153="","",IFERROR(VLOOKUP($B153,複合単価一覧!$A$7:$C$66,3,FALSE),"※Noが一覧にありません"))</f>
        <v/>
      </c>
      <c r="D153" s="9" t="n"/>
      <c r="E153" s="9" t="n"/>
      <c r="F153" s="9" t="n"/>
      <c r="G153" s="48" t="n"/>
      <c r="H153" s="50" t="n"/>
      <c r="I153" s="29" t="n"/>
      <c r="J153" s="51">
        <f>IF($D153="","",IF($D153="労務",IFERROR(VLOOKUP($E153,条件!$B$12:$C$31,2,FALSE),"※職種未登録"),N($I153)))</f>
        <v/>
      </c>
      <c r="K153" s="52">
        <f>IF(OR($D153="",$H153="",NOT(ISNUMBER($J153))),"",N($H153)*$J153)</f>
        <v/>
      </c>
      <c r="L153" s="53" t="n"/>
    </row>
    <row r="154" ht="18" customHeight="1">
      <c r="A154" s="47" t="n">
        <v>148</v>
      </c>
      <c r="B154" s="48" t="n"/>
      <c r="C154" s="49">
        <f>IF($B154="","",IFERROR(VLOOKUP($B154,複合単価一覧!$A$7:$C$66,3,FALSE),"※Noが一覧にありません"))</f>
        <v/>
      </c>
      <c r="D154" s="9" t="n"/>
      <c r="E154" s="9" t="n"/>
      <c r="F154" s="9" t="n"/>
      <c r="G154" s="48" t="n"/>
      <c r="H154" s="50" t="n"/>
      <c r="I154" s="29" t="n"/>
      <c r="J154" s="51">
        <f>IF($D154="","",IF($D154="労務",IFERROR(VLOOKUP($E154,条件!$B$12:$C$31,2,FALSE),"※職種未登録"),N($I154)))</f>
        <v/>
      </c>
      <c r="K154" s="52">
        <f>IF(OR($D154="",$H154="",NOT(ISNUMBER($J154))),"",N($H154)*$J154)</f>
        <v/>
      </c>
      <c r="L154" s="53" t="n"/>
    </row>
    <row r="155" ht="18" customHeight="1">
      <c r="A155" s="47" t="n">
        <v>149</v>
      </c>
      <c r="B155" s="48" t="n"/>
      <c r="C155" s="49">
        <f>IF($B155="","",IFERROR(VLOOKUP($B155,複合単価一覧!$A$7:$C$66,3,FALSE),"※Noが一覧にありません"))</f>
        <v/>
      </c>
      <c r="D155" s="9" t="n"/>
      <c r="E155" s="9" t="n"/>
      <c r="F155" s="9" t="n"/>
      <c r="G155" s="48" t="n"/>
      <c r="H155" s="50" t="n"/>
      <c r="I155" s="29" t="n"/>
      <c r="J155" s="51">
        <f>IF($D155="","",IF($D155="労務",IFERROR(VLOOKUP($E155,条件!$B$12:$C$31,2,FALSE),"※職種未登録"),N($I155)))</f>
        <v/>
      </c>
      <c r="K155" s="52">
        <f>IF(OR($D155="",$H155="",NOT(ISNUMBER($J155))),"",N($H155)*$J155)</f>
        <v/>
      </c>
      <c r="L155" s="53" t="n"/>
    </row>
    <row r="156" ht="18" customHeight="1">
      <c r="A156" s="47" t="n">
        <v>150</v>
      </c>
      <c r="B156" s="48" t="n"/>
      <c r="C156" s="49">
        <f>IF($B156="","",IFERROR(VLOOKUP($B156,複合単価一覧!$A$7:$C$66,3,FALSE),"※Noが一覧にありません"))</f>
        <v/>
      </c>
      <c r="D156" s="9" t="n"/>
      <c r="E156" s="9" t="n"/>
      <c r="F156" s="9" t="n"/>
      <c r="G156" s="48" t="n"/>
      <c r="H156" s="50" t="n"/>
      <c r="I156" s="29" t="n"/>
      <c r="J156" s="51">
        <f>IF($D156="","",IF($D156="労務",IFERROR(VLOOKUP($E156,条件!$B$12:$C$31,2,FALSE),"※職種未登録"),N($I156)))</f>
        <v/>
      </c>
      <c r="K156" s="52">
        <f>IF(OR($D156="",$H156="",NOT(ISNUMBER($J156))),"",N($H156)*$J156)</f>
        <v/>
      </c>
      <c r="L156" s="53" t="n"/>
    </row>
    <row r="157" ht="18" customHeight="1">
      <c r="A157" s="47" t="n">
        <v>151</v>
      </c>
      <c r="B157" s="48" t="n"/>
      <c r="C157" s="49">
        <f>IF($B157="","",IFERROR(VLOOKUP($B157,複合単価一覧!$A$7:$C$66,3,FALSE),"※Noが一覧にありません"))</f>
        <v/>
      </c>
      <c r="D157" s="9" t="n"/>
      <c r="E157" s="9" t="n"/>
      <c r="F157" s="9" t="n"/>
      <c r="G157" s="48" t="n"/>
      <c r="H157" s="50" t="n"/>
      <c r="I157" s="29" t="n"/>
      <c r="J157" s="51">
        <f>IF($D157="","",IF($D157="労務",IFERROR(VLOOKUP($E157,条件!$B$12:$C$31,2,FALSE),"※職種未登録"),N($I157)))</f>
        <v/>
      </c>
      <c r="K157" s="52">
        <f>IF(OR($D157="",$H157="",NOT(ISNUMBER($J157))),"",N($H157)*$J157)</f>
        <v/>
      </c>
      <c r="L157" s="53" t="n"/>
    </row>
    <row r="158" ht="18" customHeight="1">
      <c r="A158" s="47" t="n">
        <v>152</v>
      </c>
      <c r="B158" s="48" t="n"/>
      <c r="C158" s="49">
        <f>IF($B158="","",IFERROR(VLOOKUP($B158,複合単価一覧!$A$7:$C$66,3,FALSE),"※Noが一覧にありません"))</f>
        <v/>
      </c>
      <c r="D158" s="9" t="n"/>
      <c r="E158" s="9" t="n"/>
      <c r="F158" s="9" t="n"/>
      <c r="G158" s="48" t="n"/>
      <c r="H158" s="50" t="n"/>
      <c r="I158" s="29" t="n"/>
      <c r="J158" s="51">
        <f>IF($D158="","",IF($D158="労務",IFERROR(VLOOKUP($E158,条件!$B$12:$C$31,2,FALSE),"※職種未登録"),N($I158)))</f>
        <v/>
      </c>
      <c r="K158" s="52">
        <f>IF(OR($D158="",$H158="",NOT(ISNUMBER($J158))),"",N($H158)*$J158)</f>
        <v/>
      </c>
      <c r="L158" s="53" t="n"/>
    </row>
    <row r="159" ht="18" customHeight="1">
      <c r="A159" s="47" t="n">
        <v>153</v>
      </c>
      <c r="B159" s="48" t="n"/>
      <c r="C159" s="49">
        <f>IF($B159="","",IFERROR(VLOOKUP($B159,複合単価一覧!$A$7:$C$66,3,FALSE),"※Noが一覧にありません"))</f>
        <v/>
      </c>
      <c r="D159" s="9" t="n"/>
      <c r="E159" s="9" t="n"/>
      <c r="F159" s="9" t="n"/>
      <c r="G159" s="48" t="n"/>
      <c r="H159" s="50" t="n"/>
      <c r="I159" s="29" t="n"/>
      <c r="J159" s="51">
        <f>IF($D159="","",IF($D159="労務",IFERROR(VLOOKUP($E159,条件!$B$12:$C$31,2,FALSE),"※職種未登録"),N($I159)))</f>
        <v/>
      </c>
      <c r="K159" s="52">
        <f>IF(OR($D159="",$H159="",NOT(ISNUMBER($J159))),"",N($H159)*$J159)</f>
        <v/>
      </c>
      <c r="L159" s="53" t="n"/>
    </row>
    <row r="160" ht="18" customHeight="1">
      <c r="A160" s="47" t="n">
        <v>154</v>
      </c>
      <c r="B160" s="48" t="n"/>
      <c r="C160" s="49">
        <f>IF($B160="","",IFERROR(VLOOKUP($B160,複合単価一覧!$A$7:$C$66,3,FALSE),"※Noが一覧にありません"))</f>
        <v/>
      </c>
      <c r="D160" s="9" t="n"/>
      <c r="E160" s="9" t="n"/>
      <c r="F160" s="9" t="n"/>
      <c r="G160" s="48" t="n"/>
      <c r="H160" s="50" t="n"/>
      <c r="I160" s="29" t="n"/>
      <c r="J160" s="51">
        <f>IF($D160="","",IF($D160="労務",IFERROR(VLOOKUP($E160,条件!$B$12:$C$31,2,FALSE),"※職種未登録"),N($I160)))</f>
        <v/>
      </c>
      <c r="K160" s="52">
        <f>IF(OR($D160="",$H160="",NOT(ISNUMBER($J160))),"",N($H160)*$J160)</f>
        <v/>
      </c>
      <c r="L160" s="53" t="n"/>
    </row>
    <row r="161" ht="18" customHeight="1">
      <c r="A161" s="47" t="n">
        <v>155</v>
      </c>
      <c r="B161" s="48" t="n"/>
      <c r="C161" s="49">
        <f>IF($B161="","",IFERROR(VLOOKUP($B161,複合単価一覧!$A$7:$C$66,3,FALSE),"※Noが一覧にありません"))</f>
        <v/>
      </c>
      <c r="D161" s="9" t="n"/>
      <c r="E161" s="9" t="n"/>
      <c r="F161" s="9" t="n"/>
      <c r="G161" s="48" t="n"/>
      <c r="H161" s="50" t="n"/>
      <c r="I161" s="29" t="n"/>
      <c r="J161" s="51">
        <f>IF($D161="","",IF($D161="労務",IFERROR(VLOOKUP($E161,条件!$B$12:$C$31,2,FALSE),"※職種未登録"),N($I161)))</f>
        <v/>
      </c>
      <c r="K161" s="52">
        <f>IF(OR($D161="",$H161="",NOT(ISNUMBER($J161))),"",N($H161)*$J161)</f>
        <v/>
      </c>
      <c r="L161" s="53" t="n"/>
    </row>
    <row r="162" ht="18" customHeight="1">
      <c r="A162" s="47" t="n">
        <v>156</v>
      </c>
      <c r="B162" s="48" t="n"/>
      <c r="C162" s="49">
        <f>IF($B162="","",IFERROR(VLOOKUP($B162,複合単価一覧!$A$7:$C$66,3,FALSE),"※Noが一覧にありません"))</f>
        <v/>
      </c>
      <c r="D162" s="9" t="n"/>
      <c r="E162" s="9" t="n"/>
      <c r="F162" s="9" t="n"/>
      <c r="G162" s="48" t="n"/>
      <c r="H162" s="50" t="n"/>
      <c r="I162" s="29" t="n"/>
      <c r="J162" s="51">
        <f>IF($D162="","",IF($D162="労務",IFERROR(VLOOKUP($E162,条件!$B$12:$C$31,2,FALSE),"※職種未登録"),N($I162)))</f>
        <v/>
      </c>
      <c r="K162" s="52">
        <f>IF(OR($D162="",$H162="",NOT(ISNUMBER($J162))),"",N($H162)*$J162)</f>
        <v/>
      </c>
      <c r="L162" s="53" t="n"/>
    </row>
    <row r="163" ht="18" customHeight="1">
      <c r="A163" s="47" t="n">
        <v>157</v>
      </c>
      <c r="B163" s="48" t="n"/>
      <c r="C163" s="49">
        <f>IF($B163="","",IFERROR(VLOOKUP($B163,複合単価一覧!$A$7:$C$66,3,FALSE),"※Noが一覧にありません"))</f>
        <v/>
      </c>
      <c r="D163" s="9" t="n"/>
      <c r="E163" s="9" t="n"/>
      <c r="F163" s="9" t="n"/>
      <c r="G163" s="48" t="n"/>
      <c r="H163" s="50" t="n"/>
      <c r="I163" s="29" t="n"/>
      <c r="J163" s="51">
        <f>IF($D163="","",IF($D163="労務",IFERROR(VLOOKUP($E163,条件!$B$12:$C$31,2,FALSE),"※職種未登録"),N($I163)))</f>
        <v/>
      </c>
      <c r="K163" s="52">
        <f>IF(OR($D163="",$H163="",NOT(ISNUMBER($J163))),"",N($H163)*$J163)</f>
        <v/>
      </c>
      <c r="L163" s="53" t="n"/>
    </row>
    <row r="164" ht="18" customHeight="1">
      <c r="A164" s="47" t="n">
        <v>158</v>
      </c>
      <c r="B164" s="48" t="n"/>
      <c r="C164" s="49">
        <f>IF($B164="","",IFERROR(VLOOKUP($B164,複合単価一覧!$A$7:$C$66,3,FALSE),"※Noが一覧にありません"))</f>
        <v/>
      </c>
      <c r="D164" s="9" t="n"/>
      <c r="E164" s="9" t="n"/>
      <c r="F164" s="9" t="n"/>
      <c r="G164" s="48" t="n"/>
      <c r="H164" s="50" t="n"/>
      <c r="I164" s="29" t="n"/>
      <c r="J164" s="51">
        <f>IF($D164="","",IF($D164="労務",IFERROR(VLOOKUP($E164,条件!$B$12:$C$31,2,FALSE),"※職種未登録"),N($I164)))</f>
        <v/>
      </c>
      <c r="K164" s="52">
        <f>IF(OR($D164="",$H164="",NOT(ISNUMBER($J164))),"",N($H164)*$J164)</f>
        <v/>
      </c>
      <c r="L164" s="53" t="n"/>
    </row>
    <row r="165" ht="18" customHeight="1">
      <c r="A165" s="47" t="n">
        <v>159</v>
      </c>
      <c r="B165" s="48" t="n"/>
      <c r="C165" s="49">
        <f>IF($B165="","",IFERROR(VLOOKUP($B165,複合単価一覧!$A$7:$C$66,3,FALSE),"※Noが一覧にありません"))</f>
        <v/>
      </c>
      <c r="D165" s="9" t="n"/>
      <c r="E165" s="9" t="n"/>
      <c r="F165" s="9" t="n"/>
      <c r="G165" s="48" t="n"/>
      <c r="H165" s="50" t="n"/>
      <c r="I165" s="29" t="n"/>
      <c r="J165" s="51">
        <f>IF($D165="","",IF($D165="労務",IFERROR(VLOOKUP($E165,条件!$B$12:$C$31,2,FALSE),"※職種未登録"),N($I165)))</f>
        <v/>
      </c>
      <c r="K165" s="52">
        <f>IF(OR($D165="",$H165="",NOT(ISNUMBER($J165))),"",N($H165)*$J165)</f>
        <v/>
      </c>
      <c r="L165" s="53" t="n"/>
    </row>
    <row r="166" ht="18" customHeight="1">
      <c r="A166" s="47" t="n">
        <v>160</v>
      </c>
      <c r="B166" s="48" t="n"/>
      <c r="C166" s="49">
        <f>IF($B166="","",IFERROR(VLOOKUP($B166,複合単価一覧!$A$7:$C$66,3,FALSE),"※Noが一覧にありません"))</f>
        <v/>
      </c>
      <c r="D166" s="9" t="n"/>
      <c r="E166" s="9" t="n"/>
      <c r="F166" s="9" t="n"/>
      <c r="G166" s="48" t="n"/>
      <c r="H166" s="50" t="n"/>
      <c r="I166" s="29" t="n"/>
      <c r="J166" s="51">
        <f>IF($D166="","",IF($D166="労務",IFERROR(VLOOKUP($E166,条件!$B$12:$C$31,2,FALSE),"※職種未登録"),N($I166)))</f>
        <v/>
      </c>
      <c r="K166" s="52">
        <f>IF(OR($D166="",$H166="",NOT(ISNUMBER($J166))),"",N($H166)*$J166)</f>
        <v/>
      </c>
      <c r="L166" s="53" t="n"/>
    </row>
    <row r="167" ht="18" customHeight="1">
      <c r="A167" s="47" t="n">
        <v>161</v>
      </c>
      <c r="B167" s="48" t="n"/>
      <c r="C167" s="49">
        <f>IF($B167="","",IFERROR(VLOOKUP($B167,複合単価一覧!$A$7:$C$66,3,FALSE),"※Noが一覧にありません"))</f>
        <v/>
      </c>
      <c r="D167" s="9" t="n"/>
      <c r="E167" s="9" t="n"/>
      <c r="F167" s="9" t="n"/>
      <c r="G167" s="48" t="n"/>
      <c r="H167" s="50" t="n"/>
      <c r="I167" s="29" t="n"/>
      <c r="J167" s="51">
        <f>IF($D167="","",IF($D167="労務",IFERROR(VLOOKUP($E167,条件!$B$12:$C$31,2,FALSE),"※職種未登録"),N($I167)))</f>
        <v/>
      </c>
      <c r="K167" s="52">
        <f>IF(OR($D167="",$H167="",NOT(ISNUMBER($J167))),"",N($H167)*$J167)</f>
        <v/>
      </c>
      <c r="L167" s="53" t="n"/>
    </row>
    <row r="168" ht="18" customHeight="1">
      <c r="A168" s="47" t="n">
        <v>162</v>
      </c>
      <c r="B168" s="48" t="n"/>
      <c r="C168" s="49">
        <f>IF($B168="","",IFERROR(VLOOKUP($B168,複合単価一覧!$A$7:$C$66,3,FALSE),"※Noが一覧にありません"))</f>
        <v/>
      </c>
      <c r="D168" s="9" t="n"/>
      <c r="E168" s="9" t="n"/>
      <c r="F168" s="9" t="n"/>
      <c r="G168" s="48" t="n"/>
      <c r="H168" s="50" t="n"/>
      <c r="I168" s="29" t="n"/>
      <c r="J168" s="51">
        <f>IF($D168="","",IF($D168="労務",IFERROR(VLOOKUP($E168,条件!$B$12:$C$31,2,FALSE),"※職種未登録"),N($I168)))</f>
        <v/>
      </c>
      <c r="K168" s="52">
        <f>IF(OR($D168="",$H168="",NOT(ISNUMBER($J168))),"",N($H168)*$J168)</f>
        <v/>
      </c>
      <c r="L168" s="53" t="n"/>
    </row>
    <row r="169" ht="18" customHeight="1">
      <c r="A169" s="47" t="n">
        <v>163</v>
      </c>
      <c r="B169" s="48" t="n"/>
      <c r="C169" s="49">
        <f>IF($B169="","",IFERROR(VLOOKUP($B169,複合単価一覧!$A$7:$C$66,3,FALSE),"※Noが一覧にありません"))</f>
        <v/>
      </c>
      <c r="D169" s="9" t="n"/>
      <c r="E169" s="9" t="n"/>
      <c r="F169" s="9" t="n"/>
      <c r="G169" s="48" t="n"/>
      <c r="H169" s="50" t="n"/>
      <c r="I169" s="29" t="n"/>
      <c r="J169" s="51">
        <f>IF($D169="","",IF($D169="労務",IFERROR(VLOOKUP($E169,条件!$B$12:$C$31,2,FALSE),"※職種未登録"),N($I169)))</f>
        <v/>
      </c>
      <c r="K169" s="52">
        <f>IF(OR($D169="",$H169="",NOT(ISNUMBER($J169))),"",N($H169)*$J169)</f>
        <v/>
      </c>
      <c r="L169" s="53" t="n"/>
    </row>
    <row r="170" ht="18" customHeight="1">
      <c r="A170" s="47" t="n">
        <v>164</v>
      </c>
      <c r="B170" s="48" t="n"/>
      <c r="C170" s="49">
        <f>IF($B170="","",IFERROR(VLOOKUP($B170,複合単価一覧!$A$7:$C$66,3,FALSE),"※Noが一覧にありません"))</f>
        <v/>
      </c>
      <c r="D170" s="9" t="n"/>
      <c r="E170" s="9" t="n"/>
      <c r="F170" s="9" t="n"/>
      <c r="G170" s="48" t="n"/>
      <c r="H170" s="50" t="n"/>
      <c r="I170" s="29" t="n"/>
      <c r="J170" s="51">
        <f>IF($D170="","",IF($D170="労務",IFERROR(VLOOKUP($E170,条件!$B$12:$C$31,2,FALSE),"※職種未登録"),N($I170)))</f>
        <v/>
      </c>
      <c r="K170" s="52">
        <f>IF(OR($D170="",$H170="",NOT(ISNUMBER($J170))),"",N($H170)*$J170)</f>
        <v/>
      </c>
      <c r="L170" s="53" t="n"/>
    </row>
    <row r="171" ht="18" customHeight="1">
      <c r="A171" s="47" t="n">
        <v>165</v>
      </c>
      <c r="B171" s="48" t="n"/>
      <c r="C171" s="49">
        <f>IF($B171="","",IFERROR(VLOOKUP($B171,複合単価一覧!$A$7:$C$66,3,FALSE),"※Noが一覧にありません"))</f>
        <v/>
      </c>
      <c r="D171" s="9" t="n"/>
      <c r="E171" s="9" t="n"/>
      <c r="F171" s="9" t="n"/>
      <c r="G171" s="48" t="n"/>
      <c r="H171" s="50" t="n"/>
      <c r="I171" s="29" t="n"/>
      <c r="J171" s="51">
        <f>IF($D171="","",IF($D171="労務",IFERROR(VLOOKUP($E171,条件!$B$12:$C$31,2,FALSE),"※職種未登録"),N($I171)))</f>
        <v/>
      </c>
      <c r="K171" s="52">
        <f>IF(OR($D171="",$H171="",NOT(ISNUMBER($J171))),"",N($H171)*$J171)</f>
        <v/>
      </c>
      <c r="L171" s="53" t="n"/>
    </row>
    <row r="172" ht="18" customHeight="1">
      <c r="A172" s="47" t="n">
        <v>166</v>
      </c>
      <c r="B172" s="48" t="n"/>
      <c r="C172" s="49">
        <f>IF($B172="","",IFERROR(VLOOKUP($B172,複合単価一覧!$A$7:$C$66,3,FALSE),"※Noが一覧にありません"))</f>
        <v/>
      </c>
      <c r="D172" s="9" t="n"/>
      <c r="E172" s="9" t="n"/>
      <c r="F172" s="9" t="n"/>
      <c r="G172" s="48" t="n"/>
      <c r="H172" s="50" t="n"/>
      <c r="I172" s="29" t="n"/>
      <c r="J172" s="51">
        <f>IF($D172="","",IF($D172="労務",IFERROR(VLOOKUP($E172,条件!$B$12:$C$31,2,FALSE),"※職種未登録"),N($I172)))</f>
        <v/>
      </c>
      <c r="K172" s="52">
        <f>IF(OR($D172="",$H172="",NOT(ISNUMBER($J172))),"",N($H172)*$J172)</f>
        <v/>
      </c>
      <c r="L172" s="53" t="n"/>
    </row>
    <row r="173" ht="18" customHeight="1">
      <c r="A173" s="47" t="n">
        <v>167</v>
      </c>
      <c r="B173" s="48" t="n"/>
      <c r="C173" s="49">
        <f>IF($B173="","",IFERROR(VLOOKUP($B173,複合単価一覧!$A$7:$C$66,3,FALSE),"※Noが一覧にありません"))</f>
        <v/>
      </c>
      <c r="D173" s="9" t="n"/>
      <c r="E173" s="9" t="n"/>
      <c r="F173" s="9" t="n"/>
      <c r="G173" s="48" t="n"/>
      <c r="H173" s="50" t="n"/>
      <c r="I173" s="29" t="n"/>
      <c r="J173" s="51">
        <f>IF($D173="","",IF($D173="労務",IFERROR(VLOOKUP($E173,条件!$B$12:$C$31,2,FALSE),"※職種未登録"),N($I173)))</f>
        <v/>
      </c>
      <c r="K173" s="52">
        <f>IF(OR($D173="",$H173="",NOT(ISNUMBER($J173))),"",N($H173)*$J173)</f>
        <v/>
      </c>
      <c r="L173" s="53" t="n"/>
    </row>
    <row r="174" ht="18" customHeight="1">
      <c r="A174" s="47" t="n">
        <v>168</v>
      </c>
      <c r="B174" s="48" t="n"/>
      <c r="C174" s="49">
        <f>IF($B174="","",IFERROR(VLOOKUP($B174,複合単価一覧!$A$7:$C$66,3,FALSE),"※Noが一覧にありません"))</f>
        <v/>
      </c>
      <c r="D174" s="9" t="n"/>
      <c r="E174" s="9" t="n"/>
      <c r="F174" s="9" t="n"/>
      <c r="G174" s="48" t="n"/>
      <c r="H174" s="50" t="n"/>
      <c r="I174" s="29" t="n"/>
      <c r="J174" s="51">
        <f>IF($D174="","",IF($D174="労務",IFERROR(VLOOKUP($E174,条件!$B$12:$C$31,2,FALSE),"※職種未登録"),N($I174)))</f>
        <v/>
      </c>
      <c r="K174" s="52">
        <f>IF(OR($D174="",$H174="",NOT(ISNUMBER($J174))),"",N($H174)*$J174)</f>
        <v/>
      </c>
      <c r="L174" s="53" t="n"/>
    </row>
    <row r="175" ht="18" customHeight="1">
      <c r="A175" s="47" t="n">
        <v>169</v>
      </c>
      <c r="B175" s="48" t="n"/>
      <c r="C175" s="49">
        <f>IF($B175="","",IFERROR(VLOOKUP($B175,複合単価一覧!$A$7:$C$66,3,FALSE),"※Noが一覧にありません"))</f>
        <v/>
      </c>
      <c r="D175" s="9" t="n"/>
      <c r="E175" s="9" t="n"/>
      <c r="F175" s="9" t="n"/>
      <c r="G175" s="48" t="n"/>
      <c r="H175" s="50" t="n"/>
      <c r="I175" s="29" t="n"/>
      <c r="J175" s="51">
        <f>IF($D175="","",IF($D175="労務",IFERROR(VLOOKUP($E175,条件!$B$12:$C$31,2,FALSE),"※職種未登録"),N($I175)))</f>
        <v/>
      </c>
      <c r="K175" s="52">
        <f>IF(OR($D175="",$H175="",NOT(ISNUMBER($J175))),"",N($H175)*$J175)</f>
        <v/>
      </c>
      <c r="L175" s="53" t="n"/>
    </row>
    <row r="176" ht="18" customHeight="1">
      <c r="A176" s="47" t="n">
        <v>170</v>
      </c>
      <c r="B176" s="48" t="n"/>
      <c r="C176" s="49">
        <f>IF($B176="","",IFERROR(VLOOKUP($B176,複合単価一覧!$A$7:$C$66,3,FALSE),"※Noが一覧にありません"))</f>
        <v/>
      </c>
      <c r="D176" s="9" t="n"/>
      <c r="E176" s="9" t="n"/>
      <c r="F176" s="9" t="n"/>
      <c r="G176" s="48" t="n"/>
      <c r="H176" s="50" t="n"/>
      <c r="I176" s="29" t="n"/>
      <c r="J176" s="51">
        <f>IF($D176="","",IF($D176="労務",IFERROR(VLOOKUP($E176,条件!$B$12:$C$31,2,FALSE),"※職種未登録"),N($I176)))</f>
        <v/>
      </c>
      <c r="K176" s="52">
        <f>IF(OR($D176="",$H176="",NOT(ISNUMBER($J176))),"",N($H176)*$J176)</f>
        <v/>
      </c>
      <c r="L176" s="53" t="n"/>
    </row>
    <row r="177" ht="18" customHeight="1">
      <c r="A177" s="47" t="n">
        <v>171</v>
      </c>
      <c r="B177" s="48" t="n"/>
      <c r="C177" s="49">
        <f>IF($B177="","",IFERROR(VLOOKUP($B177,複合単価一覧!$A$7:$C$66,3,FALSE),"※Noが一覧にありません"))</f>
        <v/>
      </c>
      <c r="D177" s="9" t="n"/>
      <c r="E177" s="9" t="n"/>
      <c r="F177" s="9" t="n"/>
      <c r="G177" s="48" t="n"/>
      <c r="H177" s="50" t="n"/>
      <c r="I177" s="29" t="n"/>
      <c r="J177" s="51">
        <f>IF($D177="","",IF($D177="労務",IFERROR(VLOOKUP($E177,条件!$B$12:$C$31,2,FALSE),"※職種未登録"),N($I177)))</f>
        <v/>
      </c>
      <c r="K177" s="52">
        <f>IF(OR($D177="",$H177="",NOT(ISNUMBER($J177))),"",N($H177)*$J177)</f>
        <v/>
      </c>
      <c r="L177" s="53" t="n"/>
    </row>
    <row r="178" ht="18" customHeight="1">
      <c r="A178" s="47" t="n">
        <v>172</v>
      </c>
      <c r="B178" s="48" t="n"/>
      <c r="C178" s="49">
        <f>IF($B178="","",IFERROR(VLOOKUP($B178,複合単価一覧!$A$7:$C$66,3,FALSE),"※Noが一覧にありません"))</f>
        <v/>
      </c>
      <c r="D178" s="9" t="n"/>
      <c r="E178" s="9" t="n"/>
      <c r="F178" s="9" t="n"/>
      <c r="G178" s="48" t="n"/>
      <c r="H178" s="50" t="n"/>
      <c r="I178" s="29" t="n"/>
      <c r="J178" s="51">
        <f>IF($D178="","",IF($D178="労務",IFERROR(VLOOKUP($E178,条件!$B$12:$C$31,2,FALSE),"※職種未登録"),N($I178)))</f>
        <v/>
      </c>
      <c r="K178" s="52">
        <f>IF(OR($D178="",$H178="",NOT(ISNUMBER($J178))),"",N($H178)*$J178)</f>
        <v/>
      </c>
      <c r="L178" s="53" t="n"/>
    </row>
    <row r="179" ht="18" customHeight="1">
      <c r="A179" s="47" t="n">
        <v>173</v>
      </c>
      <c r="B179" s="48" t="n"/>
      <c r="C179" s="49">
        <f>IF($B179="","",IFERROR(VLOOKUP($B179,複合単価一覧!$A$7:$C$66,3,FALSE),"※Noが一覧にありません"))</f>
        <v/>
      </c>
      <c r="D179" s="9" t="n"/>
      <c r="E179" s="9" t="n"/>
      <c r="F179" s="9" t="n"/>
      <c r="G179" s="48" t="n"/>
      <c r="H179" s="50" t="n"/>
      <c r="I179" s="29" t="n"/>
      <c r="J179" s="51">
        <f>IF($D179="","",IF($D179="労務",IFERROR(VLOOKUP($E179,条件!$B$12:$C$31,2,FALSE),"※職種未登録"),N($I179)))</f>
        <v/>
      </c>
      <c r="K179" s="52">
        <f>IF(OR($D179="",$H179="",NOT(ISNUMBER($J179))),"",N($H179)*$J179)</f>
        <v/>
      </c>
      <c r="L179" s="53" t="n"/>
    </row>
    <row r="180" ht="18" customHeight="1">
      <c r="A180" s="47" t="n">
        <v>174</v>
      </c>
      <c r="B180" s="48" t="n"/>
      <c r="C180" s="49">
        <f>IF($B180="","",IFERROR(VLOOKUP($B180,複合単価一覧!$A$7:$C$66,3,FALSE),"※Noが一覧にありません"))</f>
        <v/>
      </c>
      <c r="D180" s="9" t="n"/>
      <c r="E180" s="9" t="n"/>
      <c r="F180" s="9" t="n"/>
      <c r="G180" s="48" t="n"/>
      <c r="H180" s="50" t="n"/>
      <c r="I180" s="29" t="n"/>
      <c r="J180" s="51">
        <f>IF($D180="","",IF($D180="労務",IFERROR(VLOOKUP($E180,条件!$B$12:$C$31,2,FALSE),"※職種未登録"),N($I180)))</f>
        <v/>
      </c>
      <c r="K180" s="52">
        <f>IF(OR($D180="",$H180="",NOT(ISNUMBER($J180))),"",N($H180)*$J180)</f>
        <v/>
      </c>
      <c r="L180" s="53" t="n"/>
    </row>
    <row r="181" ht="18" customHeight="1">
      <c r="A181" s="47" t="n">
        <v>175</v>
      </c>
      <c r="B181" s="48" t="n"/>
      <c r="C181" s="49">
        <f>IF($B181="","",IFERROR(VLOOKUP($B181,複合単価一覧!$A$7:$C$66,3,FALSE),"※Noが一覧にありません"))</f>
        <v/>
      </c>
      <c r="D181" s="9" t="n"/>
      <c r="E181" s="9" t="n"/>
      <c r="F181" s="9" t="n"/>
      <c r="G181" s="48" t="n"/>
      <c r="H181" s="50" t="n"/>
      <c r="I181" s="29" t="n"/>
      <c r="J181" s="51">
        <f>IF($D181="","",IF($D181="労務",IFERROR(VLOOKUP($E181,条件!$B$12:$C$31,2,FALSE),"※職種未登録"),N($I181)))</f>
        <v/>
      </c>
      <c r="K181" s="52">
        <f>IF(OR($D181="",$H181="",NOT(ISNUMBER($J181))),"",N($H181)*$J181)</f>
        <v/>
      </c>
      <c r="L181" s="53" t="n"/>
    </row>
    <row r="182" ht="18" customHeight="1">
      <c r="A182" s="47" t="n">
        <v>176</v>
      </c>
      <c r="B182" s="48" t="n"/>
      <c r="C182" s="49">
        <f>IF($B182="","",IFERROR(VLOOKUP($B182,複合単価一覧!$A$7:$C$66,3,FALSE),"※Noが一覧にありません"))</f>
        <v/>
      </c>
      <c r="D182" s="9" t="n"/>
      <c r="E182" s="9" t="n"/>
      <c r="F182" s="9" t="n"/>
      <c r="G182" s="48" t="n"/>
      <c r="H182" s="50" t="n"/>
      <c r="I182" s="29" t="n"/>
      <c r="J182" s="51">
        <f>IF($D182="","",IF($D182="労務",IFERROR(VLOOKUP($E182,条件!$B$12:$C$31,2,FALSE),"※職種未登録"),N($I182)))</f>
        <v/>
      </c>
      <c r="K182" s="52">
        <f>IF(OR($D182="",$H182="",NOT(ISNUMBER($J182))),"",N($H182)*$J182)</f>
        <v/>
      </c>
      <c r="L182" s="53" t="n"/>
    </row>
    <row r="183" ht="18" customHeight="1">
      <c r="A183" s="47" t="n">
        <v>177</v>
      </c>
      <c r="B183" s="48" t="n"/>
      <c r="C183" s="49">
        <f>IF($B183="","",IFERROR(VLOOKUP($B183,複合単価一覧!$A$7:$C$66,3,FALSE),"※Noが一覧にありません"))</f>
        <v/>
      </c>
      <c r="D183" s="9" t="n"/>
      <c r="E183" s="9" t="n"/>
      <c r="F183" s="9" t="n"/>
      <c r="G183" s="48" t="n"/>
      <c r="H183" s="50" t="n"/>
      <c r="I183" s="29" t="n"/>
      <c r="J183" s="51">
        <f>IF($D183="","",IF($D183="労務",IFERROR(VLOOKUP($E183,条件!$B$12:$C$31,2,FALSE),"※職種未登録"),N($I183)))</f>
        <v/>
      </c>
      <c r="K183" s="52">
        <f>IF(OR($D183="",$H183="",NOT(ISNUMBER($J183))),"",N($H183)*$J183)</f>
        <v/>
      </c>
      <c r="L183" s="53" t="n"/>
    </row>
    <row r="184" ht="18" customHeight="1">
      <c r="A184" s="47" t="n">
        <v>178</v>
      </c>
      <c r="B184" s="48" t="n"/>
      <c r="C184" s="49">
        <f>IF($B184="","",IFERROR(VLOOKUP($B184,複合単価一覧!$A$7:$C$66,3,FALSE),"※Noが一覧にありません"))</f>
        <v/>
      </c>
      <c r="D184" s="9" t="n"/>
      <c r="E184" s="9" t="n"/>
      <c r="F184" s="9" t="n"/>
      <c r="G184" s="48" t="n"/>
      <c r="H184" s="50" t="n"/>
      <c r="I184" s="29" t="n"/>
      <c r="J184" s="51">
        <f>IF($D184="","",IF($D184="労務",IFERROR(VLOOKUP($E184,条件!$B$12:$C$31,2,FALSE),"※職種未登録"),N($I184)))</f>
        <v/>
      </c>
      <c r="K184" s="52">
        <f>IF(OR($D184="",$H184="",NOT(ISNUMBER($J184))),"",N($H184)*$J184)</f>
        <v/>
      </c>
      <c r="L184" s="53" t="n"/>
    </row>
    <row r="185" ht="18" customHeight="1">
      <c r="A185" s="47" t="n">
        <v>179</v>
      </c>
      <c r="B185" s="48" t="n"/>
      <c r="C185" s="49">
        <f>IF($B185="","",IFERROR(VLOOKUP($B185,複合単価一覧!$A$7:$C$66,3,FALSE),"※Noが一覧にありません"))</f>
        <v/>
      </c>
      <c r="D185" s="9" t="n"/>
      <c r="E185" s="9" t="n"/>
      <c r="F185" s="9" t="n"/>
      <c r="G185" s="48" t="n"/>
      <c r="H185" s="50" t="n"/>
      <c r="I185" s="29" t="n"/>
      <c r="J185" s="51">
        <f>IF($D185="","",IF($D185="労務",IFERROR(VLOOKUP($E185,条件!$B$12:$C$31,2,FALSE),"※職種未登録"),N($I185)))</f>
        <v/>
      </c>
      <c r="K185" s="52">
        <f>IF(OR($D185="",$H185="",NOT(ISNUMBER($J185))),"",N($H185)*$J185)</f>
        <v/>
      </c>
      <c r="L185" s="53" t="n"/>
    </row>
    <row r="186" ht="18" customHeight="1">
      <c r="A186" s="47" t="n">
        <v>180</v>
      </c>
      <c r="B186" s="48" t="n"/>
      <c r="C186" s="49">
        <f>IF($B186="","",IFERROR(VLOOKUP($B186,複合単価一覧!$A$7:$C$66,3,FALSE),"※Noが一覧にありません"))</f>
        <v/>
      </c>
      <c r="D186" s="9" t="n"/>
      <c r="E186" s="9" t="n"/>
      <c r="F186" s="9" t="n"/>
      <c r="G186" s="48" t="n"/>
      <c r="H186" s="50" t="n"/>
      <c r="I186" s="29" t="n"/>
      <c r="J186" s="51">
        <f>IF($D186="","",IF($D186="労務",IFERROR(VLOOKUP($E186,条件!$B$12:$C$31,2,FALSE),"※職種未登録"),N($I186)))</f>
        <v/>
      </c>
      <c r="K186" s="52">
        <f>IF(OR($D186="",$H186="",NOT(ISNUMBER($J186))),"",N($H186)*$J186)</f>
        <v/>
      </c>
      <c r="L186" s="53" t="n"/>
    </row>
    <row r="187" ht="18" customHeight="1">
      <c r="A187" s="47" t="n">
        <v>181</v>
      </c>
      <c r="B187" s="48" t="n"/>
      <c r="C187" s="49">
        <f>IF($B187="","",IFERROR(VLOOKUP($B187,複合単価一覧!$A$7:$C$66,3,FALSE),"※Noが一覧にありません"))</f>
        <v/>
      </c>
      <c r="D187" s="9" t="n"/>
      <c r="E187" s="9" t="n"/>
      <c r="F187" s="9" t="n"/>
      <c r="G187" s="48" t="n"/>
      <c r="H187" s="50" t="n"/>
      <c r="I187" s="29" t="n"/>
      <c r="J187" s="51">
        <f>IF($D187="","",IF($D187="労務",IFERROR(VLOOKUP($E187,条件!$B$12:$C$31,2,FALSE),"※職種未登録"),N($I187)))</f>
        <v/>
      </c>
      <c r="K187" s="52">
        <f>IF(OR($D187="",$H187="",NOT(ISNUMBER($J187))),"",N($H187)*$J187)</f>
        <v/>
      </c>
      <c r="L187" s="53" t="n"/>
    </row>
    <row r="188" ht="18" customHeight="1">
      <c r="A188" s="47" t="n">
        <v>182</v>
      </c>
      <c r="B188" s="48" t="n"/>
      <c r="C188" s="49">
        <f>IF($B188="","",IFERROR(VLOOKUP($B188,複合単価一覧!$A$7:$C$66,3,FALSE),"※Noが一覧にありません"))</f>
        <v/>
      </c>
      <c r="D188" s="9" t="n"/>
      <c r="E188" s="9" t="n"/>
      <c r="F188" s="9" t="n"/>
      <c r="G188" s="48" t="n"/>
      <c r="H188" s="50" t="n"/>
      <c r="I188" s="29" t="n"/>
      <c r="J188" s="51">
        <f>IF($D188="","",IF($D188="労務",IFERROR(VLOOKUP($E188,条件!$B$12:$C$31,2,FALSE),"※職種未登録"),N($I188)))</f>
        <v/>
      </c>
      <c r="K188" s="52">
        <f>IF(OR($D188="",$H188="",NOT(ISNUMBER($J188))),"",N($H188)*$J188)</f>
        <v/>
      </c>
      <c r="L188" s="53" t="n"/>
    </row>
    <row r="189" ht="18" customHeight="1">
      <c r="A189" s="47" t="n">
        <v>183</v>
      </c>
      <c r="B189" s="48" t="n"/>
      <c r="C189" s="49">
        <f>IF($B189="","",IFERROR(VLOOKUP($B189,複合単価一覧!$A$7:$C$66,3,FALSE),"※Noが一覧にありません"))</f>
        <v/>
      </c>
      <c r="D189" s="9" t="n"/>
      <c r="E189" s="9" t="n"/>
      <c r="F189" s="9" t="n"/>
      <c r="G189" s="48" t="n"/>
      <c r="H189" s="50" t="n"/>
      <c r="I189" s="29" t="n"/>
      <c r="J189" s="51">
        <f>IF($D189="","",IF($D189="労務",IFERROR(VLOOKUP($E189,条件!$B$12:$C$31,2,FALSE),"※職種未登録"),N($I189)))</f>
        <v/>
      </c>
      <c r="K189" s="52">
        <f>IF(OR($D189="",$H189="",NOT(ISNUMBER($J189))),"",N($H189)*$J189)</f>
        <v/>
      </c>
      <c r="L189" s="53" t="n"/>
    </row>
    <row r="190" ht="18" customHeight="1">
      <c r="A190" s="47" t="n">
        <v>184</v>
      </c>
      <c r="B190" s="48" t="n"/>
      <c r="C190" s="49">
        <f>IF($B190="","",IFERROR(VLOOKUP($B190,複合単価一覧!$A$7:$C$66,3,FALSE),"※Noが一覧にありません"))</f>
        <v/>
      </c>
      <c r="D190" s="9" t="n"/>
      <c r="E190" s="9" t="n"/>
      <c r="F190" s="9" t="n"/>
      <c r="G190" s="48" t="n"/>
      <c r="H190" s="50" t="n"/>
      <c r="I190" s="29" t="n"/>
      <c r="J190" s="51">
        <f>IF($D190="","",IF($D190="労務",IFERROR(VLOOKUP($E190,条件!$B$12:$C$31,2,FALSE),"※職種未登録"),N($I190)))</f>
        <v/>
      </c>
      <c r="K190" s="52">
        <f>IF(OR($D190="",$H190="",NOT(ISNUMBER($J190))),"",N($H190)*$J190)</f>
        <v/>
      </c>
      <c r="L190" s="53" t="n"/>
    </row>
    <row r="191" ht="18" customHeight="1">
      <c r="A191" s="47" t="n">
        <v>185</v>
      </c>
      <c r="B191" s="48" t="n"/>
      <c r="C191" s="49">
        <f>IF($B191="","",IFERROR(VLOOKUP($B191,複合単価一覧!$A$7:$C$66,3,FALSE),"※Noが一覧にありません"))</f>
        <v/>
      </c>
      <c r="D191" s="9" t="n"/>
      <c r="E191" s="9" t="n"/>
      <c r="F191" s="9" t="n"/>
      <c r="G191" s="48" t="n"/>
      <c r="H191" s="50" t="n"/>
      <c r="I191" s="29" t="n"/>
      <c r="J191" s="51">
        <f>IF($D191="","",IF($D191="労務",IFERROR(VLOOKUP($E191,条件!$B$12:$C$31,2,FALSE),"※職種未登録"),N($I191)))</f>
        <v/>
      </c>
      <c r="K191" s="52">
        <f>IF(OR($D191="",$H191="",NOT(ISNUMBER($J191))),"",N($H191)*$J191)</f>
        <v/>
      </c>
      <c r="L191" s="53" t="n"/>
    </row>
    <row r="192" ht="18" customHeight="1">
      <c r="A192" s="47" t="n">
        <v>186</v>
      </c>
      <c r="B192" s="48" t="n"/>
      <c r="C192" s="49">
        <f>IF($B192="","",IFERROR(VLOOKUP($B192,複合単価一覧!$A$7:$C$66,3,FALSE),"※Noが一覧にありません"))</f>
        <v/>
      </c>
      <c r="D192" s="9" t="n"/>
      <c r="E192" s="9" t="n"/>
      <c r="F192" s="9" t="n"/>
      <c r="G192" s="48" t="n"/>
      <c r="H192" s="50" t="n"/>
      <c r="I192" s="29" t="n"/>
      <c r="J192" s="51">
        <f>IF($D192="","",IF($D192="労務",IFERROR(VLOOKUP($E192,条件!$B$12:$C$31,2,FALSE),"※職種未登録"),N($I192)))</f>
        <v/>
      </c>
      <c r="K192" s="52">
        <f>IF(OR($D192="",$H192="",NOT(ISNUMBER($J192))),"",N($H192)*$J192)</f>
        <v/>
      </c>
      <c r="L192" s="53" t="n"/>
    </row>
    <row r="193" ht="18" customHeight="1">
      <c r="A193" s="47" t="n">
        <v>187</v>
      </c>
      <c r="B193" s="48" t="n"/>
      <c r="C193" s="49">
        <f>IF($B193="","",IFERROR(VLOOKUP($B193,複合単価一覧!$A$7:$C$66,3,FALSE),"※Noが一覧にありません"))</f>
        <v/>
      </c>
      <c r="D193" s="9" t="n"/>
      <c r="E193" s="9" t="n"/>
      <c r="F193" s="9" t="n"/>
      <c r="G193" s="48" t="n"/>
      <c r="H193" s="50" t="n"/>
      <c r="I193" s="29" t="n"/>
      <c r="J193" s="51">
        <f>IF($D193="","",IF($D193="労務",IFERROR(VLOOKUP($E193,条件!$B$12:$C$31,2,FALSE),"※職種未登録"),N($I193)))</f>
        <v/>
      </c>
      <c r="K193" s="52">
        <f>IF(OR($D193="",$H193="",NOT(ISNUMBER($J193))),"",N($H193)*$J193)</f>
        <v/>
      </c>
      <c r="L193" s="53" t="n"/>
    </row>
    <row r="194" ht="18" customHeight="1">
      <c r="A194" s="47" t="n">
        <v>188</v>
      </c>
      <c r="B194" s="48" t="n"/>
      <c r="C194" s="49">
        <f>IF($B194="","",IFERROR(VLOOKUP($B194,複合単価一覧!$A$7:$C$66,3,FALSE),"※Noが一覧にありません"))</f>
        <v/>
      </c>
      <c r="D194" s="9" t="n"/>
      <c r="E194" s="9" t="n"/>
      <c r="F194" s="9" t="n"/>
      <c r="G194" s="48" t="n"/>
      <c r="H194" s="50" t="n"/>
      <c r="I194" s="29" t="n"/>
      <c r="J194" s="51">
        <f>IF($D194="","",IF($D194="労務",IFERROR(VLOOKUP($E194,条件!$B$12:$C$31,2,FALSE),"※職種未登録"),N($I194)))</f>
        <v/>
      </c>
      <c r="K194" s="52">
        <f>IF(OR($D194="",$H194="",NOT(ISNUMBER($J194))),"",N($H194)*$J194)</f>
        <v/>
      </c>
      <c r="L194" s="53" t="n"/>
    </row>
    <row r="195" ht="18" customHeight="1">
      <c r="A195" s="47" t="n">
        <v>189</v>
      </c>
      <c r="B195" s="48" t="n"/>
      <c r="C195" s="49">
        <f>IF($B195="","",IFERROR(VLOOKUP($B195,複合単価一覧!$A$7:$C$66,3,FALSE),"※Noが一覧にありません"))</f>
        <v/>
      </c>
      <c r="D195" s="9" t="n"/>
      <c r="E195" s="9" t="n"/>
      <c r="F195" s="9" t="n"/>
      <c r="G195" s="48" t="n"/>
      <c r="H195" s="50" t="n"/>
      <c r="I195" s="29" t="n"/>
      <c r="J195" s="51">
        <f>IF($D195="","",IF($D195="労務",IFERROR(VLOOKUP($E195,条件!$B$12:$C$31,2,FALSE),"※職種未登録"),N($I195)))</f>
        <v/>
      </c>
      <c r="K195" s="52">
        <f>IF(OR($D195="",$H195="",NOT(ISNUMBER($J195))),"",N($H195)*$J195)</f>
        <v/>
      </c>
      <c r="L195" s="53" t="n"/>
    </row>
    <row r="196" ht="18" customHeight="1">
      <c r="A196" s="47" t="n">
        <v>190</v>
      </c>
      <c r="B196" s="48" t="n"/>
      <c r="C196" s="49">
        <f>IF($B196="","",IFERROR(VLOOKUP($B196,複合単価一覧!$A$7:$C$66,3,FALSE),"※Noが一覧にありません"))</f>
        <v/>
      </c>
      <c r="D196" s="9" t="n"/>
      <c r="E196" s="9" t="n"/>
      <c r="F196" s="9" t="n"/>
      <c r="G196" s="48" t="n"/>
      <c r="H196" s="50" t="n"/>
      <c r="I196" s="29" t="n"/>
      <c r="J196" s="51">
        <f>IF($D196="","",IF($D196="労務",IFERROR(VLOOKUP($E196,条件!$B$12:$C$31,2,FALSE),"※職種未登録"),N($I196)))</f>
        <v/>
      </c>
      <c r="K196" s="52">
        <f>IF(OR($D196="",$H196="",NOT(ISNUMBER($J196))),"",N($H196)*$J196)</f>
        <v/>
      </c>
      <c r="L196" s="53" t="n"/>
    </row>
    <row r="197" ht="18" customHeight="1">
      <c r="A197" s="47" t="n">
        <v>191</v>
      </c>
      <c r="B197" s="48" t="n"/>
      <c r="C197" s="49">
        <f>IF($B197="","",IFERROR(VLOOKUP($B197,複合単価一覧!$A$7:$C$66,3,FALSE),"※Noが一覧にありません"))</f>
        <v/>
      </c>
      <c r="D197" s="9" t="n"/>
      <c r="E197" s="9" t="n"/>
      <c r="F197" s="9" t="n"/>
      <c r="G197" s="48" t="n"/>
      <c r="H197" s="50" t="n"/>
      <c r="I197" s="29" t="n"/>
      <c r="J197" s="51">
        <f>IF($D197="","",IF($D197="労務",IFERROR(VLOOKUP($E197,条件!$B$12:$C$31,2,FALSE),"※職種未登録"),N($I197)))</f>
        <v/>
      </c>
      <c r="K197" s="52">
        <f>IF(OR($D197="",$H197="",NOT(ISNUMBER($J197))),"",N($H197)*$J197)</f>
        <v/>
      </c>
      <c r="L197" s="53" t="n"/>
    </row>
    <row r="198" ht="18" customHeight="1">
      <c r="A198" s="47" t="n">
        <v>192</v>
      </c>
      <c r="B198" s="48" t="n"/>
      <c r="C198" s="49">
        <f>IF($B198="","",IFERROR(VLOOKUP($B198,複合単価一覧!$A$7:$C$66,3,FALSE),"※Noが一覧にありません"))</f>
        <v/>
      </c>
      <c r="D198" s="9" t="n"/>
      <c r="E198" s="9" t="n"/>
      <c r="F198" s="9" t="n"/>
      <c r="G198" s="48" t="n"/>
      <c r="H198" s="50" t="n"/>
      <c r="I198" s="29" t="n"/>
      <c r="J198" s="51">
        <f>IF($D198="","",IF($D198="労務",IFERROR(VLOOKUP($E198,条件!$B$12:$C$31,2,FALSE),"※職種未登録"),N($I198)))</f>
        <v/>
      </c>
      <c r="K198" s="52">
        <f>IF(OR($D198="",$H198="",NOT(ISNUMBER($J198))),"",N($H198)*$J198)</f>
        <v/>
      </c>
      <c r="L198" s="53" t="n"/>
    </row>
    <row r="199" ht="18" customHeight="1">
      <c r="A199" s="47" t="n">
        <v>193</v>
      </c>
      <c r="B199" s="48" t="n"/>
      <c r="C199" s="49">
        <f>IF($B199="","",IFERROR(VLOOKUP($B199,複合単価一覧!$A$7:$C$66,3,FALSE),"※Noが一覧にありません"))</f>
        <v/>
      </c>
      <c r="D199" s="9" t="n"/>
      <c r="E199" s="9" t="n"/>
      <c r="F199" s="9" t="n"/>
      <c r="G199" s="48" t="n"/>
      <c r="H199" s="50" t="n"/>
      <c r="I199" s="29" t="n"/>
      <c r="J199" s="51">
        <f>IF($D199="","",IF($D199="労務",IFERROR(VLOOKUP($E199,条件!$B$12:$C$31,2,FALSE),"※職種未登録"),N($I199)))</f>
        <v/>
      </c>
      <c r="K199" s="52">
        <f>IF(OR($D199="",$H199="",NOT(ISNUMBER($J199))),"",N($H199)*$J199)</f>
        <v/>
      </c>
      <c r="L199" s="53" t="n"/>
    </row>
    <row r="200" ht="18" customHeight="1">
      <c r="A200" s="47" t="n">
        <v>194</v>
      </c>
      <c r="B200" s="48" t="n"/>
      <c r="C200" s="49">
        <f>IF($B200="","",IFERROR(VLOOKUP($B200,複合単価一覧!$A$7:$C$66,3,FALSE),"※Noが一覧にありません"))</f>
        <v/>
      </c>
      <c r="D200" s="9" t="n"/>
      <c r="E200" s="9" t="n"/>
      <c r="F200" s="9" t="n"/>
      <c r="G200" s="48" t="n"/>
      <c r="H200" s="50" t="n"/>
      <c r="I200" s="29" t="n"/>
      <c r="J200" s="51">
        <f>IF($D200="","",IF($D200="労務",IFERROR(VLOOKUP($E200,条件!$B$12:$C$31,2,FALSE),"※職種未登録"),N($I200)))</f>
        <v/>
      </c>
      <c r="K200" s="52">
        <f>IF(OR($D200="",$H200="",NOT(ISNUMBER($J200))),"",N($H200)*$J200)</f>
        <v/>
      </c>
      <c r="L200" s="53" t="n"/>
    </row>
    <row r="201" ht="18" customHeight="1">
      <c r="A201" s="47" t="n">
        <v>195</v>
      </c>
      <c r="B201" s="48" t="n"/>
      <c r="C201" s="49">
        <f>IF($B201="","",IFERROR(VLOOKUP($B201,複合単価一覧!$A$7:$C$66,3,FALSE),"※Noが一覧にありません"))</f>
        <v/>
      </c>
      <c r="D201" s="9" t="n"/>
      <c r="E201" s="9" t="n"/>
      <c r="F201" s="9" t="n"/>
      <c r="G201" s="48" t="n"/>
      <c r="H201" s="50" t="n"/>
      <c r="I201" s="29" t="n"/>
      <c r="J201" s="51">
        <f>IF($D201="","",IF($D201="労務",IFERROR(VLOOKUP($E201,条件!$B$12:$C$31,2,FALSE),"※職種未登録"),N($I201)))</f>
        <v/>
      </c>
      <c r="K201" s="52">
        <f>IF(OR($D201="",$H201="",NOT(ISNUMBER($J201))),"",N($H201)*$J201)</f>
        <v/>
      </c>
      <c r="L201" s="53" t="n"/>
    </row>
    <row r="202" ht="18" customHeight="1">
      <c r="A202" s="47" t="n">
        <v>196</v>
      </c>
      <c r="B202" s="48" t="n"/>
      <c r="C202" s="49">
        <f>IF($B202="","",IFERROR(VLOOKUP($B202,複合単価一覧!$A$7:$C$66,3,FALSE),"※Noが一覧にありません"))</f>
        <v/>
      </c>
      <c r="D202" s="9" t="n"/>
      <c r="E202" s="9" t="n"/>
      <c r="F202" s="9" t="n"/>
      <c r="G202" s="48" t="n"/>
      <c r="H202" s="50" t="n"/>
      <c r="I202" s="29" t="n"/>
      <c r="J202" s="51">
        <f>IF($D202="","",IF($D202="労務",IFERROR(VLOOKUP($E202,条件!$B$12:$C$31,2,FALSE),"※職種未登録"),N($I202)))</f>
        <v/>
      </c>
      <c r="K202" s="52">
        <f>IF(OR($D202="",$H202="",NOT(ISNUMBER($J202))),"",N($H202)*$J202)</f>
        <v/>
      </c>
      <c r="L202" s="53" t="n"/>
    </row>
    <row r="203" ht="18" customHeight="1">
      <c r="A203" s="47" t="n">
        <v>197</v>
      </c>
      <c r="B203" s="48" t="n"/>
      <c r="C203" s="49">
        <f>IF($B203="","",IFERROR(VLOOKUP($B203,複合単価一覧!$A$7:$C$66,3,FALSE),"※Noが一覧にありません"))</f>
        <v/>
      </c>
      <c r="D203" s="9" t="n"/>
      <c r="E203" s="9" t="n"/>
      <c r="F203" s="9" t="n"/>
      <c r="G203" s="48" t="n"/>
      <c r="H203" s="50" t="n"/>
      <c r="I203" s="29" t="n"/>
      <c r="J203" s="51">
        <f>IF($D203="","",IF($D203="労務",IFERROR(VLOOKUP($E203,条件!$B$12:$C$31,2,FALSE),"※職種未登録"),N($I203)))</f>
        <v/>
      </c>
      <c r="K203" s="52">
        <f>IF(OR($D203="",$H203="",NOT(ISNUMBER($J203))),"",N($H203)*$J203)</f>
        <v/>
      </c>
      <c r="L203" s="53" t="n"/>
    </row>
    <row r="204" ht="18" customHeight="1">
      <c r="A204" s="47" t="n">
        <v>198</v>
      </c>
      <c r="B204" s="48" t="n"/>
      <c r="C204" s="49">
        <f>IF($B204="","",IFERROR(VLOOKUP($B204,複合単価一覧!$A$7:$C$66,3,FALSE),"※Noが一覧にありません"))</f>
        <v/>
      </c>
      <c r="D204" s="9" t="n"/>
      <c r="E204" s="9" t="n"/>
      <c r="F204" s="9" t="n"/>
      <c r="G204" s="48" t="n"/>
      <c r="H204" s="50" t="n"/>
      <c r="I204" s="29" t="n"/>
      <c r="J204" s="51">
        <f>IF($D204="","",IF($D204="労務",IFERROR(VLOOKUP($E204,条件!$B$12:$C$31,2,FALSE),"※職種未登録"),N($I204)))</f>
        <v/>
      </c>
      <c r="K204" s="52">
        <f>IF(OR($D204="",$H204="",NOT(ISNUMBER($J204))),"",N($H204)*$J204)</f>
        <v/>
      </c>
      <c r="L204" s="53" t="n"/>
    </row>
    <row r="205" ht="18" customHeight="1">
      <c r="A205" s="47" t="n">
        <v>199</v>
      </c>
      <c r="B205" s="48" t="n"/>
      <c r="C205" s="49">
        <f>IF($B205="","",IFERROR(VLOOKUP($B205,複合単価一覧!$A$7:$C$66,3,FALSE),"※Noが一覧にありません"))</f>
        <v/>
      </c>
      <c r="D205" s="9" t="n"/>
      <c r="E205" s="9" t="n"/>
      <c r="F205" s="9" t="n"/>
      <c r="G205" s="48" t="n"/>
      <c r="H205" s="50" t="n"/>
      <c r="I205" s="29" t="n"/>
      <c r="J205" s="51">
        <f>IF($D205="","",IF($D205="労務",IFERROR(VLOOKUP($E205,条件!$B$12:$C$31,2,FALSE),"※職種未登録"),N($I205)))</f>
        <v/>
      </c>
      <c r="K205" s="52">
        <f>IF(OR($D205="",$H205="",NOT(ISNUMBER($J205))),"",N($H205)*$J205)</f>
        <v/>
      </c>
      <c r="L205" s="53" t="n"/>
    </row>
    <row r="206" ht="18" customHeight="1">
      <c r="A206" s="47" t="n">
        <v>200</v>
      </c>
      <c r="B206" s="48" t="n"/>
      <c r="C206" s="49">
        <f>IF($B206="","",IFERROR(VLOOKUP($B206,複合単価一覧!$A$7:$C$66,3,FALSE),"※Noが一覧にありません"))</f>
        <v/>
      </c>
      <c r="D206" s="9" t="n"/>
      <c r="E206" s="9" t="n"/>
      <c r="F206" s="9" t="n"/>
      <c r="G206" s="48" t="n"/>
      <c r="H206" s="50" t="n"/>
      <c r="I206" s="29" t="n"/>
      <c r="J206" s="51">
        <f>IF($D206="","",IF($D206="労務",IFERROR(VLOOKUP($E206,条件!$B$12:$C$31,2,FALSE),"※職種未登録"),N($I206)))</f>
        <v/>
      </c>
      <c r="K206" s="52">
        <f>IF(OR($D206="",$H206="",NOT(ISNUMBER($J206))),"",N($H206)*$J206)</f>
        <v/>
      </c>
      <c r="L206" s="53" t="n"/>
    </row>
    <row r="207" ht="18" customHeight="1">
      <c r="A207" s="47" t="n">
        <v>201</v>
      </c>
      <c r="B207" s="48" t="n"/>
      <c r="C207" s="49">
        <f>IF($B207="","",IFERROR(VLOOKUP($B207,複合単価一覧!$A$7:$C$66,3,FALSE),"※Noが一覧にありません"))</f>
        <v/>
      </c>
      <c r="D207" s="9" t="n"/>
      <c r="E207" s="9" t="n"/>
      <c r="F207" s="9" t="n"/>
      <c r="G207" s="48" t="n"/>
      <c r="H207" s="50" t="n"/>
      <c r="I207" s="29" t="n"/>
      <c r="J207" s="51">
        <f>IF($D207="","",IF($D207="労務",IFERROR(VLOOKUP($E207,条件!$B$12:$C$31,2,FALSE),"※職種未登録"),N($I207)))</f>
        <v/>
      </c>
      <c r="K207" s="52">
        <f>IF(OR($D207="",$H207="",NOT(ISNUMBER($J207))),"",N($H207)*$J207)</f>
        <v/>
      </c>
      <c r="L207" s="53" t="n"/>
    </row>
    <row r="208" ht="18" customHeight="1">
      <c r="A208" s="47" t="n">
        <v>202</v>
      </c>
      <c r="B208" s="48" t="n"/>
      <c r="C208" s="49">
        <f>IF($B208="","",IFERROR(VLOOKUP($B208,複合単価一覧!$A$7:$C$66,3,FALSE),"※Noが一覧にありません"))</f>
        <v/>
      </c>
      <c r="D208" s="9" t="n"/>
      <c r="E208" s="9" t="n"/>
      <c r="F208" s="9" t="n"/>
      <c r="G208" s="48" t="n"/>
      <c r="H208" s="50" t="n"/>
      <c r="I208" s="29" t="n"/>
      <c r="J208" s="51">
        <f>IF($D208="","",IF($D208="労務",IFERROR(VLOOKUP($E208,条件!$B$12:$C$31,2,FALSE),"※職種未登録"),N($I208)))</f>
        <v/>
      </c>
      <c r="K208" s="52">
        <f>IF(OR($D208="",$H208="",NOT(ISNUMBER($J208))),"",N($H208)*$J208)</f>
        <v/>
      </c>
      <c r="L208" s="53" t="n"/>
    </row>
    <row r="209" ht="18" customHeight="1">
      <c r="A209" s="47" t="n">
        <v>203</v>
      </c>
      <c r="B209" s="48" t="n"/>
      <c r="C209" s="49">
        <f>IF($B209="","",IFERROR(VLOOKUP($B209,複合単価一覧!$A$7:$C$66,3,FALSE),"※Noが一覧にありません"))</f>
        <v/>
      </c>
      <c r="D209" s="9" t="n"/>
      <c r="E209" s="9" t="n"/>
      <c r="F209" s="9" t="n"/>
      <c r="G209" s="48" t="n"/>
      <c r="H209" s="50" t="n"/>
      <c r="I209" s="29" t="n"/>
      <c r="J209" s="51">
        <f>IF($D209="","",IF($D209="労務",IFERROR(VLOOKUP($E209,条件!$B$12:$C$31,2,FALSE),"※職種未登録"),N($I209)))</f>
        <v/>
      </c>
      <c r="K209" s="52">
        <f>IF(OR($D209="",$H209="",NOT(ISNUMBER($J209))),"",N($H209)*$J209)</f>
        <v/>
      </c>
      <c r="L209" s="53" t="n"/>
    </row>
    <row r="210" ht="18" customHeight="1">
      <c r="A210" s="47" t="n">
        <v>204</v>
      </c>
      <c r="B210" s="48" t="n"/>
      <c r="C210" s="49">
        <f>IF($B210="","",IFERROR(VLOOKUP($B210,複合単価一覧!$A$7:$C$66,3,FALSE),"※Noが一覧にありません"))</f>
        <v/>
      </c>
      <c r="D210" s="9" t="n"/>
      <c r="E210" s="9" t="n"/>
      <c r="F210" s="9" t="n"/>
      <c r="G210" s="48" t="n"/>
      <c r="H210" s="50" t="n"/>
      <c r="I210" s="29" t="n"/>
      <c r="J210" s="51">
        <f>IF($D210="","",IF($D210="労務",IFERROR(VLOOKUP($E210,条件!$B$12:$C$31,2,FALSE),"※職種未登録"),N($I210)))</f>
        <v/>
      </c>
      <c r="K210" s="52">
        <f>IF(OR($D210="",$H210="",NOT(ISNUMBER($J210))),"",N($H210)*$J210)</f>
        <v/>
      </c>
      <c r="L210" s="53" t="n"/>
    </row>
    <row r="211" ht="18" customHeight="1">
      <c r="A211" s="47" t="n">
        <v>205</v>
      </c>
      <c r="B211" s="48" t="n"/>
      <c r="C211" s="49">
        <f>IF($B211="","",IFERROR(VLOOKUP($B211,複合単価一覧!$A$7:$C$66,3,FALSE),"※Noが一覧にありません"))</f>
        <v/>
      </c>
      <c r="D211" s="9" t="n"/>
      <c r="E211" s="9" t="n"/>
      <c r="F211" s="9" t="n"/>
      <c r="G211" s="48" t="n"/>
      <c r="H211" s="50" t="n"/>
      <c r="I211" s="29" t="n"/>
      <c r="J211" s="51">
        <f>IF($D211="","",IF($D211="労務",IFERROR(VLOOKUP($E211,条件!$B$12:$C$31,2,FALSE),"※職種未登録"),N($I211)))</f>
        <v/>
      </c>
      <c r="K211" s="52">
        <f>IF(OR($D211="",$H211="",NOT(ISNUMBER($J211))),"",N($H211)*$J211)</f>
        <v/>
      </c>
      <c r="L211" s="53" t="n"/>
    </row>
    <row r="212" ht="18" customHeight="1">
      <c r="A212" s="47" t="n">
        <v>206</v>
      </c>
      <c r="B212" s="48" t="n"/>
      <c r="C212" s="49">
        <f>IF($B212="","",IFERROR(VLOOKUP($B212,複合単価一覧!$A$7:$C$66,3,FALSE),"※Noが一覧にありません"))</f>
        <v/>
      </c>
      <c r="D212" s="9" t="n"/>
      <c r="E212" s="9" t="n"/>
      <c r="F212" s="9" t="n"/>
      <c r="G212" s="48" t="n"/>
      <c r="H212" s="50" t="n"/>
      <c r="I212" s="29" t="n"/>
      <c r="J212" s="51">
        <f>IF($D212="","",IF($D212="労務",IFERROR(VLOOKUP($E212,条件!$B$12:$C$31,2,FALSE),"※職種未登録"),N($I212)))</f>
        <v/>
      </c>
      <c r="K212" s="52">
        <f>IF(OR($D212="",$H212="",NOT(ISNUMBER($J212))),"",N($H212)*$J212)</f>
        <v/>
      </c>
      <c r="L212" s="53" t="n"/>
    </row>
    <row r="213" ht="18" customHeight="1">
      <c r="A213" s="47" t="n">
        <v>207</v>
      </c>
      <c r="B213" s="48" t="n"/>
      <c r="C213" s="49">
        <f>IF($B213="","",IFERROR(VLOOKUP($B213,複合単価一覧!$A$7:$C$66,3,FALSE),"※Noが一覧にありません"))</f>
        <v/>
      </c>
      <c r="D213" s="9" t="n"/>
      <c r="E213" s="9" t="n"/>
      <c r="F213" s="9" t="n"/>
      <c r="G213" s="48" t="n"/>
      <c r="H213" s="50" t="n"/>
      <c r="I213" s="29" t="n"/>
      <c r="J213" s="51">
        <f>IF($D213="","",IF($D213="労務",IFERROR(VLOOKUP($E213,条件!$B$12:$C$31,2,FALSE),"※職種未登録"),N($I213)))</f>
        <v/>
      </c>
      <c r="K213" s="52">
        <f>IF(OR($D213="",$H213="",NOT(ISNUMBER($J213))),"",N($H213)*$J213)</f>
        <v/>
      </c>
      <c r="L213" s="53" t="n"/>
    </row>
    <row r="214" ht="18" customHeight="1">
      <c r="A214" s="47" t="n">
        <v>208</v>
      </c>
      <c r="B214" s="48" t="n"/>
      <c r="C214" s="49">
        <f>IF($B214="","",IFERROR(VLOOKUP($B214,複合単価一覧!$A$7:$C$66,3,FALSE),"※Noが一覧にありません"))</f>
        <v/>
      </c>
      <c r="D214" s="9" t="n"/>
      <c r="E214" s="9" t="n"/>
      <c r="F214" s="9" t="n"/>
      <c r="G214" s="48" t="n"/>
      <c r="H214" s="50" t="n"/>
      <c r="I214" s="29" t="n"/>
      <c r="J214" s="51">
        <f>IF($D214="","",IF($D214="労務",IFERROR(VLOOKUP($E214,条件!$B$12:$C$31,2,FALSE),"※職種未登録"),N($I214)))</f>
        <v/>
      </c>
      <c r="K214" s="52">
        <f>IF(OR($D214="",$H214="",NOT(ISNUMBER($J214))),"",N($H214)*$J214)</f>
        <v/>
      </c>
      <c r="L214" s="53" t="n"/>
    </row>
    <row r="215" ht="18" customHeight="1">
      <c r="A215" s="47" t="n">
        <v>209</v>
      </c>
      <c r="B215" s="48" t="n"/>
      <c r="C215" s="49">
        <f>IF($B215="","",IFERROR(VLOOKUP($B215,複合単価一覧!$A$7:$C$66,3,FALSE),"※Noが一覧にありません"))</f>
        <v/>
      </c>
      <c r="D215" s="9" t="n"/>
      <c r="E215" s="9" t="n"/>
      <c r="F215" s="9" t="n"/>
      <c r="G215" s="48" t="n"/>
      <c r="H215" s="50" t="n"/>
      <c r="I215" s="29" t="n"/>
      <c r="J215" s="51">
        <f>IF($D215="","",IF($D215="労務",IFERROR(VLOOKUP($E215,条件!$B$12:$C$31,2,FALSE),"※職種未登録"),N($I215)))</f>
        <v/>
      </c>
      <c r="K215" s="52">
        <f>IF(OR($D215="",$H215="",NOT(ISNUMBER($J215))),"",N($H215)*$J215)</f>
        <v/>
      </c>
      <c r="L215" s="53" t="n"/>
    </row>
    <row r="216" ht="18" customHeight="1">
      <c r="A216" s="47" t="n">
        <v>210</v>
      </c>
      <c r="B216" s="48" t="n"/>
      <c r="C216" s="49">
        <f>IF($B216="","",IFERROR(VLOOKUP($B216,複合単価一覧!$A$7:$C$66,3,FALSE),"※Noが一覧にありません"))</f>
        <v/>
      </c>
      <c r="D216" s="9" t="n"/>
      <c r="E216" s="9" t="n"/>
      <c r="F216" s="9" t="n"/>
      <c r="G216" s="48" t="n"/>
      <c r="H216" s="50" t="n"/>
      <c r="I216" s="29" t="n"/>
      <c r="J216" s="51">
        <f>IF($D216="","",IF($D216="労務",IFERROR(VLOOKUP($E216,条件!$B$12:$C$31,2,FALSE),"※職種未登録"),N($I216)))</f>
        <v/>
      </c>
      <c r="K216" s="52">
        <f>IF(OR($D216="",$H216="",NOT(ISNUMBER($J216))),"",N($H216)*$J216)</f>
        <v/>
      </c>
      <c r="L216" s="53" t="n"/>
    </row>
    <row r="217" ht="18" customHeight="1">
      <c r="A217" s="47" t="n">
        <v>211</v>
      </c>
      <c r="B217" s="48" t="n"/>
      <c r="C217" s="49">
        <f>IF($B217="","",IFERROR(VLOOKUP($B217,複合単価一覧!$A$7:$C$66,3,FALSE),"※Noが一覧にありません"))</f>
        <v/>
      </c>
      <c r="D217" s="9" t="n"/>
      <c r="E217" s="9" t="n"/>
      <c r="F217" s="9" t="n"/>
      <c r="G217" s="48" t="n"/>
      <c r="H217" s="50" t="n"/>
      <c r="I217" s="29" t="n"/>
      <c r="J217" s="51">
        <f>IF($D217="","",IF($D217="労務",IFERROR(VLOOKUP($E217,条件!$B$12:$C$31,2,FALSE),"※職種未登録"),N($I217)))</f>
        <v/>
      </c>
      <c r="K217" s="52">
        <f>IF(OR($D217="",$H217="",NOT(ISNUMBER($J217))),"",N($H217)*$J217)</f>
        <v/>
      </c>
      <c r="L217" s="53" t="n"/>
    </row>
    <row r="218" ht="18" customHeight="1">
      <c r="A218" s="47" t="n">
        <v>212</v>
      </c>
      <c r="B218" s="48" t="n"/>
      <c r="C218" s="49">
        <f>IF($B218="","",IFERROR(VLOOKUP($B218,複合単価一覧!$A$7:$C$66,3,FALSE),"※Noが一覧にありません"))</f>
        <v/>
      </c>
      <c r="D218" s="9" t="n"/>
      <c r="E218" s="9" t="n"/>
      <c r="F218" s="9" t="n"/>
      <c r="G218" s="48" t="n"/>
      <c r="H218" s="50" t="n"/>
      <c r="I218" s="29" t="n"/>
      <c r="J218" s="51">
        <f>IF($D218="","",IF($D218="労務",IFERROR(VLOOKUP($E218,条件!$B$12:$C$31,2,FALSE),"※職種未登録"),N($I218)))</f>
        <v/>
      </c>
      <c r="K218" s="52">
        <f>IF(OR($D218="",$H218="",NOT(ISNUMBER($J218))),"",N($H218)*$J218)</f>
        <v/>
      </c>
      <c r="L218" s="53" t="n"/>
    </row>
    <row r="219" ht="18" customHeight="1">
      <c r="A219" s="47" t="n">
        <v>213</v>
      </c>
      <c r="B219" s="48" t="n"/>
      <c r="C219" s="49">
        <f>IF($B219="","",IFERROR(VLOOKUP($B219,複合単価一覧!$A$7:$C$66,3,FALSE),"※Noが一覧にありません"))</f>
        <v/>
      </c>
      <c r="D219" s="9" t="n"/>
      <c r="E219" s="9" t="n"/>
      <c r="F219" s="9" t="n"/>
      <c r="G219" s="48" t="n"/>
      <c r="H219" s="50" t="n"/>
      <c r="I219" s="29" t="n"/>
      <c r="J219" s="51">
        <f>IF($D219="","",IF($D219="労務",IFERROR(VLOOKUP($E219,条件!$B$12:$C$31,2,FALSE),"※職種未登録"),N($I219)))</f>
        <v/>
      </c>
      <c r="K219" s="52">
        <f>IF(OR($D219="",$H219="",NOT(ISNUMBER($J219))),"",N($H219)*$J219)</f>
        <v/>
      </c>
      <c r="L219" s="53" t="n"/>
    </row>
    <row r="220" ht="18" customHeight="1">
      <c r="A220" s="47" t="n">
        <v>214</v>
      </c>
      <c r="B220" s="48" t="n"/>
      <c r="C220" s="49">
        <f>IF($B220="","",IFERROR(VLOOKUP($B220,複合単価一覧!$A$7:$C$66,3,FALSE),"※Noが一覧にありません"))</f>
        <v/>
      </c>
      <c r="D220" s="9" t="n"/>
      <c r="E220" s="9" t="n"/>
      <c r="F220" s="9" t="n"/>
      <c r="G220" s="48" t="n"/>
      <c r="H220" s="50" t="n"/>
      <c r="I220" s="29" t="n"/>
      <c r="J220" s="51">
        <f>IF($D220="","",IF($D220="労務",IFERROR(VLOOKUP($E220,条件!$B$12:$C$31,2,FALSE),"※職種未登録"),N($I220)))</f>
        <v/>
      </c>
      <c r="K220" s="52">
        <f>IF(OR($D220="",$H220="",NOT(ISNUMBER($J220))),"",N($H220)*$J220)</f>
        <v/>
      </c>
      <c r="L220" s="53" t="n"/>
    </row>
    <row r="221" ht="18" customHeight="1">
      <c r="A221" s="47" t="n">
        <v>215</v>
      </c>
      <c r="B221" s="48" t="n"/>
      <c r="C221" s="49">
        <f>IF($B221="","",IFERROR(VLOOKUP($B221,複合単価一覧!$A$7:$C$66,3,FALSE),"※Noが一覧にありません"))</f>
        <v/>
      </c>
      <c r="D221" s="9" t="n"/>
      <c r="E221" s="9" t="n"/>
      <c r="F221" s="9" t="n"/>
      <c r="G221" s="48" t="n"/>
      <c r="H221" s="50" t="n"/>
      <c r="I221" s="29" t="n"/>
      <c r="J221" s="51">
        <f>IF($D221="","",IF($D221="労務",IFERROR(VLOOKUP($E221,条件!$B$12:$C$31,2,FALSE),"※職種未登録"),N($I221)))</f>
        <v/>
      </c>
      <c r="K221" s="52">
        <f>IF(OR($D221="",$H221="",NOT(ISNUMBER($J221))),"",N($H221)*$J221)</f>
        <v/>
      </c>
      <c r="L221" s="53" t="n"/>
    </row>
    <row r="222" ht="18" customHeight="1">
      <c r="A222" s="47" t="n">
        <v>216</v>
      </c>
      <c r="B222" s="48" t="n"/>
      <c r="C222" s="49">
        <f>IF($B222="","",IFERROR(VLOOKUP($B222,複合単価一覧!$A$7:$C$66,3,FALSE),"※Noが一覧にありません"))</f>
        <v/>
      </c>
      <c r="D222" s="9" t="n"/>
      <c r="E222" s="9" t="n"/>
      <c r="F222" s="9" t="n"/>
      <c r="G222" s="48" t="n"/>
      <c r="H222" s="50" t="n"/>
      <c r="I222" s="29" t="n"/>
      <c r="J222" s="51">
        <f>IF($D222="","",IF($D222="労務",IFERROR(VLOOKUP($E222,条件!$B$12:$C$31,2,FALSE),"※職種未登録"),N($I222)))</f>
        <v/>
      </c>
      <c r="K222" s="52">
        <f>IF(OR($D222="",$H222="",NOT(ISNUMBER($J222))),"",N($H222)*$J222)</f>
        <v/>
      </c>
      <c r="L222" s="53" t="n"/>
    </row>
    <row r="223" ht="18" customHeight="1">
      <c r="A223" s="47" t="n">
        <v>217</v>
      </c>
      <c r="B223" s="48" t="n"/>
      <c r="C223" s="49">
        <f>IF($B223="","",IFERROR(VLOOKUP($B223,複合単価一覧!$A$7:$C$66,3,FALSE),"※Noが一覧にありません"))</f>
        <v/>
      </c>
      <c r="D223" s="9" t="n"/>
      <c r="E223" s="9" t="n"/>
      <c r="F223" s="9" t="n"/>
      <c r="G223" s="48" t="n"/>
      <c r="H223" s="50" t="n"/>
      <c r="I223" s="29" t="n"/>
      <c r="J223" s="51">
        <f>IF($D223="","",IF($D223="労務",IFERROR(VLOOKUP($E223,条件!$B$12:$C$31,2,FALSE),"※職種未登録"),N($I223)))</f>
        <v/>
      </c>
      <c r="K223" s="52">
        <f>IF(OR($D223="",$H223="",NOT(ISNUMBER($J223))),"",N($H223)*$J223)</f>
        <v/>
      </c>
      <c r="L223" s="53" t="n"/>
    </row>
    <row r="224" ht="18" customHeight="1">
      <c r="A224" s="47" t="n">
        <v>218</v>
      </c>
      <c r="B224" s="48" t="n"/>
      <c r="C224" s="49">
        <f>IF($B224="","",IFERROR(VLOOKUP($B224,複合単価一覧!$A$7:$C$66,3,FALSE),"※Noが一覧にありません"))</f>
        <v/>
      </c>
      <c r="D224" s="9" t="n"/>
      <c r="E224" s="9" t="n"/>
      <c r="F224" s="9" t="n"/>
      <c r="G224" s="48" t="n"/>
      <c r="H224" s="50" t="n"/>
      <c r="I224" s="29" t="n"/>
      <c r="J224" s="51">
        <f>IF($D224="","",IF($D224="労務",IFERROR(VLOOKUP($E224,条件!$B$12:$C$31,2,FALSE),"※職種未登録"),N($I224)))</f>
        <v/>
      </c>
      <c r="K224" s="52">
        <f>IF(OR($D224="",$H224="",NOT(ISNUMBER($J224))),"",N($H224)*$J224)</f>
        <v/>
      </c>
      <c r="L224" s="53" t="n"/>
    </row>
    <row r="225" ht="18" customHeight="1">
      <c r="A225" s="47" t="n">
        <v>219</v>
      </c>
      <c r="B225" s="48" t="n"/>
      <c r="C225" s="49">
        <f>IF($B225="","",IFERROR(VLOOKUP($B225,複合単価一覧!$A$7:$C$66,3,FALSE),"※Noが一覧にありません"))</f>
        <v/>
      </c>
      <c r="D225" s="9" t="n"/>
      <c r="E225" s="9" t="n"/>
      <c r="F225" s="9" t="n"/>
      <c r="G225" s="48" t="n"/>
      <c r="H225" s="50" t="n"/>
      <c r="I225" s="29" t="n"/>
      <c r="J225" s="51">
        <f>IF($D225="","",IF($D225="労務",IFERROR(VLOOKUP($E225,条件!$B$12:$C$31,2,FALSE),"※職種未登録"),N($I225)))</f>
        <v/>
      </c>
      <c r="K225" s="52">
        <f>IF(OR($D225="",$H225="",NOT(ISNUMBER($J225))),"",N($H225)*$J225)</f>
        <v/>
      </c>
      <c r="L225" s="53" t="n"/>
    </row>
    <row r="226" ht="18" customHeight="1">
      <c r="A226" s="47" t="n">
        <v>220</v>
      </c>
      <c r="B226" s="48" t="n"/>
      <c r="C226" s="49">
        <f>IF($B226="","",IFERROR(VLOOKUP($B226,複合単価一覧!$A$7:$C$66,3,FALSE),"※Noが一覧にありません"))</f>
        <v/>
      </c>
      <c r="D226" s="9" t="n"/>
      <c r="E226" s="9" t="n"/>
      <c r="F226" s="9" t="n"/>
      <c r="G226" s="48" t="n"/>
      <c r="H226" s="50" t="n"/>
      <c r="I226" s="29" t="n"/>
      <c r="J226" s="51">
        <f>IF($D226="","",IF($D226="労務",IFERROR(VLOOKUP($E226,条件!$B$12:$C$31,2,FALSE),"※職種未登録"),N($I226)))</f>
        <v/>
      </c>
      <c r="K226" s="52">
        <f>IF(OR($D226="",$H226="",NOT(ISNUMBER($J226))),"",N($H226)*$J226)</f>
        <v/>
      </c>
      <c r="L226" s="53" t="n"/>
    </row>
    <row r="227" ht="18" customHeight="1">
      <c r="A227" s="47" t="n">
        <v>221</v>
      </c>
      <c r="B227" s="48" t="n"/>
      <c r="C227" s="49">
        <f>IF($B227="","",IFERROR(VLOOKUP($B227,複合単価一覧!$A$7:$C$66,3,FALSE),"※Noが一覧にありません"))</f>
        <v/>
      </c>
      <c r="D227" s="9" t="n"/>
      <c r="E227" s="9" t="n"/>
      <c r="F227" s="9" t="n"/>
      <c r="G227" s="48" t="n"/>
      <c r="H227" s="50" t="n"/>
      <c r="I227" s="29" t="n"/>
      <c r="J227" s="51">
        <f>IF($D227="","",IF($D227="労務",IFERROR(VLOOKUP($E227,条件!$B$12:$C$31,2,FALSE),"※職種未登録"),N($I227)))</f>
        <v/>
      </c>
      <c r="K227" s="52">
        <f>IF(OR($D227="",$H227="",NOT(ISNUMBER($J227))),"",N($H227)*$J227)</f>
        <v/>
      </c>
      <c r="L227" s="53" t="n"/>
    </row>
    <row r="228" ht="18" customHeight="1">
      <c r="A228" s="47" t="n">
        <v>222</v>
      </c>
      <c r="B228" s="48" t="n"/>
      <c r="C228" s="49">
        <f>IF($B228="","",IFERROR(VLOOKUP($B228,複合単価一覧!$A$7:$C$66,3,FALSE),"※Noが一覧にありません"))</f>
        <v/>
      </c>
      <c r="D228" s="9" t="n"/>
      <c r="E228" s="9" t="n"/>
      <c r="F228" s="9" t="n"/>
      <c r="G228" s="48" t="n"/>
      <c r="H228" s="50" t="n"/>
      <c r="I228" s="29" t="n"/>
      <c r="J228" s="51">
        <f>IF($D228="","",IF($D228="労務",IFERROR(VLOOKUP($E228,条件!$B$12:$C$31,2,FALSE),"※職種未登録"),N($I228)))</f>
        <v/>
      </c>
      <c r="K228" s="52">
        <f>IF(OR($D228="",$H228="",NOT(ISNUMBER($J228))),"",N($H228)*$J228)</f>
        <v/>
      </c>
      <c r="L228" s="53" t="n"/>
    </row>
    <row r="229" ht="18" customHeight="1">
      <c r="A229" s="47" t="n">
        <v>223</v>
      </c>
      <c r="B229" s="48" t="n"/>
      <c r="C229" s="49">
        <f>IF($B229="","",IFERROR(VLOOKUP($B229,複合単価一覧!$A$7:$C$66,3,FALSE),"※Noが一覧にありません"))</f>
        <v/>
      </c>
      <c r="D229" s="9" t="n"/>
      <c r="E229" s="9" t="n"/>
      <c r="F229" s="9" t="n"/>
      <c r="G229" s="48" t="n"/>
      <c r="H229" s="50" t="n"/>
      <c r="I229" s="29" t="n"/>
      <c r="J229" s="51">
        <f>IF($D229="","",IF($D229="労務",IFERROR(VLOOKUP($E229,条件!$B$12:$C$31,2,FALSE),"※職種未登録"),N($I229)))</f>
        <v/>
      </c>
      <c r="K229" s="52">
        <f>IF(OR($D229="",$H229="",NOT(ISNUMBER($J229))),"",N($H229)*$J229)</f>
        <v/>
      </c>
      <c r="L229" s="53" t="n"/>
    </row>
    <row r="230" ht="18" customHeight="1">
      <c r="A230" s="47" t="n">
        <v>224</v>
      </c>
      <c r="B230" s="48" t="n"/>
      <c r="C230" s="49">
        <f>IF($B230="","",IFERROR(VLOOKUP($B230,複合単価一覧!$A$7:$C$66,3,FALSE),"※Noが一覧にありません"))</f>
        <v/>
      </c>
      <c r="D230" s="9" t="n"/>
      <c r="E230" s="9" t="n"/>
      <c r="F230" s="9" t="n"/>
      <c r="G230" s="48" t="n"/>
      <c r="H230" s="50" t="n"/>
      <c r="I230" s="29" t="n"/>
      <c r="J230" s="51">
        <f>IF($D230="","",IF($D230="労務",IFERROR(VLOOKUP($E230,条件!$B$12:$C$31,2,FALSE),"※職種未登録"),N($I230)))</f>
        <v/>
      </c>
      <c r="K230" s="52">
        <f>IF(OR($D230="",$H230="",NOT(ISNUMBER($J230))),"",N($H230)*$J230)</f>
        <v/>
      </c>
      <c r="L230" s="53" t="n"/>
    </row>
    <row r="231" ht="18" customHeight="1">
      <c r="A231" s="47" t="n">
        <v>225</v>
      </c>
      <c r="B231" s="48" t="n"/>
      <c r="C231" s="49">
        <f>IF($B231="","",IFERROR(VLOOKUP($B231,複合単価一覧!$A$7:$C$66,3,FALSE),"※Noが一覧にありません"))</f>
        <v/>
      </c>
      <c r="D231" s="9" t="n"/>
      <c r="E231" s="9" t="n"/>
      <c r="F231" s="9" t="n"/>
      <c r="G231" s="48" t="n"/>
      <c r="H231" s="50" t="n"/>
      <c r="I231" s="29" t="n"/>
      <c r="J231" s="51">
        <f>IF($D231="","",IF($D231="労務",IFERROR(VLOOKUP($E231,条件!$B$12:$C$31,2,FALSE),"※職種未登録"),N($I231)))</f>
        <v/>
      </c>
      <c r="K231" s="52">
        <f>IF(OR($D231="",$H231="",NOT(ISNUMBER($J231))),"",N($H231)*$J231)</f>
        <v/>
      </c>
      <c r="L231" s="53" t="n"/>
    </row>
    <row r="232" ht="18" customHeight="1">
      <c r="A232" s="47" t="n">
        <v>226</v>
      </c>
      <c r="B232" s="48" t="n"/>
      <c r="C232" s="49">
        <f>IF($B232="","",IFERROR(VLOOKUP($B232,複合単価一覧!$A$7:$C$66,3,FALSE),"※Noが一覧にありません"))</f>
        <v/>
      </c>
      <c r="D232" s="9" t="n"/>
      <c r="E232" s="9" t="n"/>
      <c r="F232" s="9" t="n"/>
      <c r="G232" s="48" t="n"/>
      <c r="H232" s="50" t="n"/>
      <c r="I232" s="29" t="n"/>
      <c r="J232" s="51">
        <f>IF($D232="","",IF($D232="労務",IFERROR(VLOOKUP($E232,条件!$B$12:$C$31,2,FALSE),"※職種未登録"),N($I232)))</f>
        <v/>
      </c>
      <c r="K232" s="52">
        <f>IF(OR($D232="",$H232="",NOT(ISNUMBER($J232))),"",N($H232)*$J232)</f>
        <v/>
      </c>
      <c r="L232" s="53" t="n"/>
    </row>
    <row r="233" ht="18" customHeight="1">
      <c r="A233" s="47" t="n">
        <v>227</v>
      </c>
      <c r="B233" s="48" t="n"/>
      <c r="C233" s="49">
        <f>IF($B233="","",IFERROR(VLOOKUP($B233,複合単価一覧!$A$7:$C$66,3,FALSE),"※Noが一覧にありません"))</f>
        <v/>
      </c>
      <c r="D233" s="9" t="n"/>
      <c r="E233" s="9" t="n"/>
      <c r="F233" s="9" t="n"/>
      <c r="G233" s="48" t="n"/>
      <c r="H233" s="50" t="n"/>
      <c r="I233" s="29" t="n"/>
      <c r="J233" s="51">
        <f>IF($D233="","",IF($D233="労務",IFERROR(VLOOKUP($E233,条件!$B$12:$C$31,2,FALSE),"※職種未登録"),N($I233)))</f>
        <v/>
      </c>
      <c r="K233" s="52">
        <f>IF(OR($D233="",$H233="",NOT(ISNUMBER($J233))),"",N($H233)*$J233)</f>
        <v/>
      </c>
      <c r="L233" s="53" t="n"/>
    </row>
    <row r="234" ht="18" customHeight="1">
      <c r="A234" s="47" t="n">
        <v>228</v>
      </c>
      <c r="B234" s="48" t="n"/>
      <c r="C234" s="49">
        <f>IF($B234="","",IFERROR(VLOOKUP($B234,複合単価一覧!$A$7:$C$66,3,FALSE),"※Noが一覧にありません"))</f>
        <v/>
      </c>
      <c r="D234" s="9" t="n"/>
      <c r="E234" s="9" t="n"/>
      <c r="F234" s="9" t="n"/>
      <c r="G234" s="48" t="n"/>
      <c r="H234" s="50" t="n"/>
      <c r="I234" s="29" t="n"/>
      <c r="J234" s="51">
        <f>IF($D234="","",IF($D234="労務",IFERROR(VLOOKUP($E234,条件!$B$12:$C$31,2,FALSE),"※職種未登録"),N($I234)))</f>
        <v/>
      </c>
      <c r="K234" s="52">
        <f>IF(OR($D234="",$H234="",NOT(ISNUMBER($J234))),"",N($H234)*$J234)</f>
        <v/>
      </c>
      <c r="L234" s="53" t="n"/>
    </row>
    <row r="235" ht="18" customHeight="1">
      <c r="A235" s="47" t="n">
        <v>229</v>
      </c>
      <c r="B235" s="48" t="n"/>
      <c r="C235" s="49">
        <f>IF($B235="","",IFERROR(VLOOKUP($B235,複合単価一覧!$A$7:$C$66,3,FALSE),"※Noが一覧にありません"))</f>
        <v/>
      </c>
      <c r="D235" s="9" t="n"/>
      <c r="E235" s="9" t="n"/>
      <c r="F235" s="9" t="n"/>
      <c r="G235" s="48" t="n"/>
      <c r="H235" s="50" t="n"/>
      <c r="I235" s="29" t="n"/>
      <c r="J235" s="51">
        <f>IF($D235="","",IF($D235="労務",IFERROR(VLOOKUP($E235,条件!$B$12:$C$31,2,FALSE),"※職種未登録"),N($I235)))</f>
        <v/>
      </c>
      <c r="K235" s="52">
        <f>IF(OR($D235="",$H235="",NOT(ISNUMBER($J235))),"",N($H235)*$J235)</f>
        <v/>
      </c>
      <c r="L235" s="53" t="n"/>
    </row>
    <row r="236" ht="18" customHeight="1">
      <c r="A236" s="47" t="n">
        <v>230</v>
      </c>
      <c r="B236" s="48" t="n"/>
      <c r="C236" s="49">
        <f>IF($B236="","",IFERROR(VLOOKUP($B236,複合単価一覧!$A$7:$C$66,3,FALSE),"※Noが一覧にありません"))</f>
        <v/>
      </c>
      <c r="D236" s="9" t="n"/>
      <c r="E236" s="9" t="n"/>
      <c r="F236" s="9" t="n"/>
      <c r="G236" s="48" t="n"/>
      <c r="H236" s="50" t="n"/>
      <c r="I236" s="29" t="n"/>
      <c r="J236" s="51">
        <f>IF($D236="","",IF($D236="労務",IFERROR(VLOOKUP($E236,条件!$B$12:$C$31,2,FALSE),"※職種未登録"),N($I236)))</f>
        <v/>
      </c>
      <c r="K236" s="52">
        <f>IF(OR($D236="",$H236="",NOT(ISNUMBER($J236))),"",N($H236)*$J236)</f>
        <v/>
      </c>
      <c r="L236" s="53" t="n"/>
    </row>
    <row r="237" ht="18" customHeight="1">
      <c r="A237" s="47" t="n">
        <v>231</v>
      </c>
      <c r="B237" s="48" t="n"/>
      <c r="C237" s="49">
        <f>IF($B237="","",IFERROR(VLOOKUP($B237,複合単価一覧!$A$7:$C$66,3,FALSE),"※Noが一覧にありません"))</f>
        <v/>
      </c>
      <c r="D237" s="9" t="n"/>
      <c r="E237" s="9" t="n"/>
      <c r="F237" s="9" t="n"/>
      <c r="G237" s="48" t="n"/>
      <c r="H237" s="50" t="n"/>
      <c r="I237" s="29" t="n"/>
      <c r="J237" s="51">
        <f>IF($D237="","",IF($D237="労務",IFERROR(VLOOKUP($E237,条件!$B$12:$C$31,2,FALSE),"※職種未登録"),N($I237)))</f>
        <v/>
      </c>
      <c r="K237" s="52">
        <f>IF(OR($D237="",$H237="",NOT(ISNUMBER($J237))),"",N($H237)*$J237)</f>
        <v/>
      </c>
      <c r="L237" s="53" t="n"/>
    </row>
    <row r="238" ht="18" customHeight="1">
      <c r="A238" s="47" t="n">
        <v>232</v>
      </c>
      <c r="B238" s="48" t="n"/>
      <c r="C238" s="49">
        <f>IF($B238="","",IFERROR(VLOOKUP($B238,複合単価一覧!$A$7:$C$66,3,FALSE),"※Noが一覧にありません"))</f>
        <v/>
      </c>
      <c r="D238" s="9" t="n"/>
      <c r="E238" s="9" t="n"/>
      <c r="F238" s="9" t="n"/>
      <c r="G238" s="48" t="n"/>
      <c r="H238" s="50" t="n"/>
      <c r="I238" s="29" t="n"/>
      <c r="J238" s="51">
        <f>IF($D238="","",IF($D238="労務",IFERROR(VLOOKUP($E238,条件!$B$12:$C$31,2,FALSE),"※職種未登録"),N($I238)))</f>
        <v/>
      </c>
      <c r="K238" s="52">
        <f>IF(OR($D238="",$H238="",NOT(ISNUMBER($J238))),"",N($H238)*$J238)</f>
        <v/>
      </c>
      <c r="L238" s="53" t="n"/>
    </row>
    <row r="239" ht="18" customHeight="1">
      <c r="A239" s="47" t="n">
        <v>233</v>
      </c>
      <c r="B239" s="48" t="n"/>
      <c r="C239" s="49">
        <f>IF($B239="","",IFERROR(VLOOKUP($B239,複合単価一覧!$A$7:$C$66,3,FALSE),"※Noが一覧にありません"))</f>
        <v/>
      </c>
      <c r="D239" s="9" t="n"/>
      <c r="E239" s="9" t="n"/>
      <c r="F239" s="9" t="n"/>
      <c r="G239" s="48" t="n"/>
      <c r="H239" s="50" t="n"/>
      <c r="I239" s="29" t="n"/>
      <c r="J239" s="51">
        <f>IF($D239="","",IF($D239="労務",IFERROR(VLOOKUP($E239,条件!$B$12:$C$31,2,FALSE),"※職種未登録"),N($I239)))</f>
        <v/>
      </c>
      <c r="K239" s="52">
        <f>IF(OR($D239="",$H239="",NOT(ISNUMBER($J239))),"",N($H239)*$J239)</f>
        <v/>
      </c>
      <c r="L239" s="53" t="n"/>
    </row>
    <row r="240" ht="18" customHeight="1">
      <c r="A240" s="47" t="n">
        <v>234</v>
      </c>
      <c r="B240" s="48" t="n"/>
      <c r="C240" s="49">
        <f>IF($B240="","",IFERROR(VLOOKUP($B240,複合単価一覧!$A$7:$C$66,3,FALSE),"※Noが一覧にありません"))</f>
        <v/>
      </c>
      <c r="D240" s="9" t="n"/>
      <c r="E240" s="9" t="n"/>
      <c r="F240" s="9" t="n"/>
      <c r="G240" s="48" t="n"/>
      <c r="H240" s="50" t="n"/>
      <c r="I240" s="29" t="n"/>
      <c r="J240" s="51">
        <f>IF($D240="","",IF($D240="労務",IFERROR(VLOOKUP($E240,条件!$B$12:$C$31,2,FALSE),"※職種未登録"),N($I240)))</f>
        <v/>
      </c>
      <c r="K240" s="52">
        <f>IF(OR($D240="",$H240="",NOT(ISNUMBER($J240))),"",N($H240)*$J240)</f>
        <v/>
      </c>
      <c r="L240" s="53" t="n"/>
    </row>
    <row r="241" ht="18" customHeight="1">
      <c r="A241" s="47" t="n">
        <v>235</v>
      </c>
      <c r="B241" s="48" t="n"/>
      <c r="C241" s="49">
        <f>IF($B241="","",IFERROR(VLOOKUP($B241,複合単価一覧!$A$7:$C$66,3,FALSE),"※Noが一覧にありません"))</f>
        <v/>
      </c>
      <c r="D241" s="9" t="n"/>
      <c r="E241" s="9" t="n"/>
      <c r="F241" s="9" t="n"/>
      <c r="G241" s="48" t="n"/>
      <c r="H241" s="50" t="n"/>
      <c r="I241" s="29" t="n"/>
      <c r="J241" s="51">
        <f>IF($D241="","",IF($D241="労務",IFERROR(VLOOKUP($E241,条件!$B$12:$C$31,2,FALSE),"※職種未登録"),N($I241)))</f>
        <v/>
      </c>
      <c r="K241" s="52">
        <f>IF(OR($D241="",$H241="",NOT(ISNUMBER($J241))),"",N($H241)*$J241)</f>
        <v/>
      </c>
      <c r="L241" s="53" t="n"/>
    </row>
    <row r="242" ht="18" customHeight="1">
      <c r="A242" s="47" t="n">
        <v>236</v>
      </c>
      <c r="B242" s="48" t="n"/>
      <c r="C242" s="49">
        <f>IF($B242="","",IFERROR(VLOOKUP($B242,複合単価一覧!$A$7:$C$66,3,FALSE),"※Noが一覧にありません"))</f>
        <v/>
      </c>
      <c r="D242" s="9" t="n"/>
      <c r="E242" s="9" t="n"/>
      <c r="F242" s="9" t="n"/>
      <c r="G242" s="48" t="n"/>
      <c r="H242" s="50" t="n"/>
      <c r="I242" s="29" t="n"/>
      <c r="J242" s="51">
        <f>IF($D242="","",IF($D242="労務",IFERROR(VLOOKUP($E242,条件!$B$12:$C$31,2,FALSE),"※職種未登録"),N($I242)))</f>
        <v/>
      </c>
      <c r="K242" s="52">
        <f>IF(OR($D242="",$H242="",NOT(ISNUMBER($J242))),"",N($H242)*$J242)</f>
        <v/>
      </c>
      <c r="L242" s="53" t="n"/>
    </row>
    <row r="243" ht="18" customHeight="1">
      <c r="A243" s="47" t="n">
        <v>237</v>
      </c>
      <c r="B243" s="48" t="n"/>
      <c r="C243" s="49">
        <f>IF($B243="","",IFERROR(VLOOKUP($B243,複合単価一覧!$A$7:$C$66,3,FALSE),"※Noが一覧にありません"))</f>
        <v/>
      </c>
      <c r="D243" s="9" t="n"/>
      <c r="E243" s="9" t="n"/>
      <c r="F243" s="9" t="n"/>
      <c r="G243" s="48" t="n"/>
      <c r="H243" s="50" t="n"/>
      <c r="I243" s="29" t="n"/>
      <c r="J243" s="51">
        <f>IF($D243="","",IF($D243="労務",IFERROR(VLOOKUP($E243,条件!$B$12:$C$31,2,FALSE),"※職種未登録"),N($I243)))</f>
        <v/>
      </c>
      <c r="K243" s="52">
        <f>IF(OR($D243="",$H243="",NOT(ISNUMBER($J243))),"",N($H243)*$J243)</f>
        <v/>
      </c>
      <c r="L243" s="53" t="n"/>
    </row>
    <row r="244" ht="18" customHeight="1">
      <c r="A244" s="47" t="n">
        <v>238</v>
      </c>
      <c r="B244" s="48" t="n"/>
      <c r="C244" s="49">
        <f>IF($B244="","",IFERROR(VLOOKUP($B244,複合単価一覧!$A$7:$C$66,3,FALSE),"※Noが一覧にありません"))</f>
        <v/>
      </c>
      <c r="D244" s="9" t="n"/>
      <c r="E244" s="9" t="n"/>
      <c r="F244" s="9" t="n"/>
      <c r="G244" s="48" t="n"/>
      <c r="H244" s="50" t="n"/>
      <c r="I244" s="29" t="n"/>
      <c r="J244" s="51">
        <f>IF($D244="","",IF($D244="労務",IFERROR(VLOOKUP($E244,条件!$B$12:$C$31,2,FALSE),"※職種未登録"),N($I244)))</f>
        <v/>
      </c>
      <c r="K244" s="52">
        <f>IF(OR($D244="",$H244="",NOT(ISNUMBER($J244))),"",N($H244)*$J244)</f>
        <v/>
      </c>
      <c r="L244" s="53" t="n"/>
    </row>
    <row r="245" ht="18" customHeight="1">
      <c r="A245" s="47" t="n">
        <v>239</v>
      </c>
      <c r="B245" s="48" t="n"/>
      <c r="C245" s="49">
        <f>IF($B245="","",IFERROR(VLOOKUP($B245,複合単価一覧!$A$7:$C$66,3,FALSE),"※Noが一覧にありません"))</f>
        <v/>
      </c>
      <c r="D245" s="9" t="n"/>
      <c r="E245" s="9" t="n"/>
      <c r="F245" s="9" t="n"/>
      <c r="G245" s="48" t="n"/>
      <c r="H245" s="50" t="n"/>
      <c r="I245" s="29" t="n"/>
      <c r="J245" s="51">
        <f>IF($D245="","",IF($D245="労務",IFERROR(VLOOKUP($E245,条件!$B$12:$C$31,2,FALSE),"※職種未登録"),N($I245)))</f>
        <v/>
      </c>
      <c r="K245" s="52">
        <f>IF(OR($D245="",$H245="",NOT(ISNUMBER($J245))),"",N($H245)*$J245)</f>
        <v/>
      </c>
      <c r="L245" s="53" t="n"/>
    </row>
    <row r="246" ht="18" customHeight="1">
      <c r="A246" s="47" t="n">
        <v>240</v>
      </c>
      <c r="B246" s="48" t="n"/>
      <c r="C246" s="49">
        <f>IF($B246="","",IFERROR(VLOOKUP($B246,複合単価一覧!$A$7:$C$66,3,FALSE),"※Noが一覧にありません"))</f>
        <v/>
      </c>
      <c r="D246" s="9" t="n"/>
      <c r="E246" s="9" t="n"/>
      <c r="F246" s="9" t="n"/>
      <c r="G246" s="48" t="n"/>
      <c r="H246" s="50" t="n"/>
      <c r="I246" s="29" t="n"/>
      <c r="J246" s="51">
        <f>IF($D246="","",IF($D246="労務",IFERROR(VLOOKUP($E246,条件!$B$12:$C$31,2,FALSE),"※職種未登録"),N($I246)))</f>
        <v/>
      </c>
      <c r="K246" s="52">
        <f>IF(OR($D246="",$H246="",NOT(ISNUMBER($J246))),"",N($H246)*$J246)</f>
        <v/>
      </c>
      <c r="L246" s="53" t="n"/>
    </row>
    <row r="247" ht="18" customHeight="1">
      <c r="A247" s="47" t="n">
        <v>241</v>
      </c>
      <c r="B247" s="48" t="n"/>
      <c r="C247" s="49">
        <f>IF($B247="","",IFERROR(VLOOKUP($B247,複合単価一覧!$A$7:$C$66,3,FALSE),"※Noが一覧にありません"))</f>
        <v/>
      </c>
      <c r="D247" s="9" t="n"/>
      <c r="E247" s="9" t="n"/>
      <c r="F247" s="9" t="n"/>
      <c r="G247" s="48" t="n"/>
      <c r="H247" s="50" t="n"/>
      <c r="I247" s="29" t="n"/>
      <c r="J247" s="51">
        <f>IF($D247="","",IF($D247="労務",IFERROR(VLOOKUP($E247,条件!$B$12:$C$31,2,FALSE),"※職種未登録"),N($I247)))</f>
        <v/>
      </c>
      <c r="K247" s="52">
        <f>IF(OR($D247="",$H247="",NOT(ISNUMBER($J247))),"",N($H247)*$J247)</f>
        <v/>
      </c>
      <c r="L247" s="53" t="n"/>
    </row>
    <row r="248" ht="18" customHeight="1">
      <c r="A248" s="47" t="n">
        <v>242</v>
      </c>
      <c r="B248" s="48" t="n"/>
      <c r="C248" s="49">
        <f>IF($B248="","",IFERROR(VLOOKUP($B248,複合単価一覧!$A$7:$C$66,3,FALSE),"※Noが一覧にありません"))</f>
        <v/>
      </c>
      <c r="D248" s="9" t="n"/>
      <c r="E248" s="9" t="n"/>
      <c r="F248" s="9" t="n"/>
      <c r="G248" s="48" t="n"/>
      <c r="H248" s="50" t="n"/>
      <c r="I248" s="29" t="n"/>
      <c r="J248" s="51">
        <f>IF($D248="","",IF($D248="労務",IFERROR(VLOOKUP($E248,条件!$B$12:$C$31,2,FALSE),"※職種未登録"),N($I248)))</f>
        <v/>
      </c>
      <c r="K248" s="52">
        <f>IF(OR($D248="",$H248="",NOT(ISNUMBER($J248))),"",N($H248)*$J248)</f>
        <v/>
      </c>
      <c r="L248" s="53" t="n"/>
    </row>
    <row r="249" ht="18" customHeight="1">
      <c r="A249" s="47" t="n">
        <v>243</v>
      </c>
      <c r="B249" s="48" t="n"/>
      <c r="C249" s="49">
        <f>IF($B249="","",IFERROR(VLOOKUP($B249,複合単価一覧!$A$7:$C$66,3,FALSE),"※Noが一覧にありません"))</f>
        <v/>
      </c>
      <c r="D249" s="9" t="n"/>
      <c r="E249" s="9" t="n"/>
      <c r="F249" s="9" t="n"/>
      <c r="G249" s="48" t="n"/>
      <c r="H249" s="50" t="n"/>
      <c r="I249" s="29" t="n"/>
      <c r="J249" s="51">
        <f>IF($D249="","",IF($D249="労務",IFERROR(VLOOKUP($E249,条件!$B$12:$C$31,2,FALSE),"※職種未登録"),N($I249)))</f>
        <v/>
      </c>
      <c r="K249" s="52">
        <f>IF(OR($D249="",$H249="",NOT(ISNUMBER($J249))),"",N($H249)*$J249)</f>
        <v/>
      </c>
      <c r="L249" s="53" t="n"/>
    </row>
    <row r="250" ht="18" customHeight="1">
      <c r="A250" s="47" t="n">
        <v>244</v>
      </c>
      <c r="B250" s="48" t="n"/>
      <c r="C250" s="49">
        <f>IF($B250="","",IFERROR(VLOOKUP($B250,複合単価一覧!$A$7:$C$66,3,FALSE),"※Noが一覧にありません"))</f>
        <v/>
      </c>
      <c r="D250" s="9" t="n"/>
      <c r="E250" s="9" t="n"/>
      <c r="F250" s="9" t="n"/>
      <c r="G250" s="48" t="n"/>
      <c r="H250" s="50" t="n"/>
      <c r="I250" s="29" t="n"/>
      <c r="J250" s="51">
        <f>IF($D250="","",IF($D250="労務",IFERROR(VLOOKUP($E250,条件!$B$12:$C$31,2,FALSE),"※職種未登録"),N($I250)))</f>
        <v/>
      </c>
      <c r="K250" s="52">
        <f>IF(OR($D250="",$H250="",NOT(ISNUMBER($J250))),"",N($H250)*$J250)</f>
        <v/>
      </c>
      <c r="L250" s="53" t="n"/>
    </row>
    <row r="251" ht="18" customHeight="1">
      <c r="A251" s="47" t="n">
        <v>245</v>
      </c>
      <c r="B251" s="48" t="n"/>
      <c r="C251" s="49">
        <f>IF($B251="","",IFERROR(VLOOKUP($B251,複合単価一覧!$A$7:$C$66,3,FALSE),"※Noが一覧にありません"))</f>
        <v/>
      </c>
      <c r="D251" s="9" t="n"/>
      <c r="E251" s="9" t="n"/>
      <c r="F251" s="9" t="n"/>
      <c r="G251" s="48" t="n"/>
      <c r="H251" s="50" t="n"/>
      <c r="I251" s="29" t="n"/>
      <c r="J251" s="51">
        <f>IF($D251="","",IF($D251="労務",IFERROR(VLOOKUP($E251,条件!$B$12:$C$31,2,FALSE),"※職種未登録"),N($I251)))</f>
        <v/>
      </c>
      <c r="K251" s="52">
        <f>IF(OR($D251="",$H251="",NOT(ISNUMBER($J251))),"",N($H251)*$J251)</f>
        <v/>
      </c>
      <c r="L251" s="53" t="n"/>
    </row>
    <row r="252" ht="18" customHeight="1">
      <c r="A252" s="47" t="n">
        <v>246</v>
      </c>
      <c r="B252" s="48" t="n"/>
      <c r="C252" s="49">
        <f>IF($B252="","",IFERROR(VLOOKUP($B252,複合単価一覧!$A$7:$C$66,3,FALSE),"※Noが一覧にありません"))</f>
        <v/>
      </c>
      <c r="D252" s="9" t="n"/>
      <c r="E252" s="9" t="n"/>
      <c r="F252" s="9" t="n"/>
      <c r="G252" s="48" t="n"/>
      <c r="H252" s="50" t="n"/>
      <c r="I252" s="29" t="n"/>
      <c r="J252" s="51">
        <f>IF($D252="","",IF($D252="労務",IFERROR(VLOOKUP($E252,条件!$B$12:$C$31,2,FALSE),"※職種未登録"),N($I252)))</f>
        <v/>
      </c>
      <c r="K252" s="52">
        <f>IF(OR($D252="",$H252="",NOT(ISNUMBER($J252))),"",N($H252)*$J252)</f>
        <v/>
      </c>
      <c r="L252" s="53" t="n"/>
    </row>
    <row r="253" ht="18" customHeight="1">
      <c r="A253" s="47" t="n">
        <v>247</v>
      </c>
      <c r="B253" s="48" t="n"/>
      <c r="C253" s="49">
        <f>IF($B253="","",IFERROR(VLOOKUP($B253,複合単価一覧!$A$7:$C$66,3,FALSE),"※Noが一覧にありません"))</f>
        <v/>
      </c>
      <c r="D253" s="9" t="n"/>
      <c r="E253" s="9" t="n"/>
      <c r="F253" s="9" t="n"/>
      <c r="G253" s="48" t="n"/>
      <c r="H253" s="50" t="n"/>
      <c r="I253" s="29" t="n"/>
      <c r="J253" s="51">
        <f>IF($D253="","",IF($D253="労務",IFERROR(VLOOKUP($E253,条件!$B$12:$C$31,2,FALSE),"※職種未登録"),N($I253)))</f>
        <v/>
      </c>
      <c r="K253" s="52">
        <f>IF(OR($D253="",$H253="",NOT(ISNUMBER($J253))),"",N($H253)*$J253)</f>
        <v/>
      </c>
      <c r="L253" s="53" t="n"/>
    </row>
    <row r="254" ht="18" customHeight="1">
      <c r="A254" s="47" t="n">
        <v>248</v>
      </c>
      <c r="B254" s="48" t="n"/>
      <c r="C254" s="49">
        <f>IF($B254="","",IFERROR(VLOOKUP($B254,複合単価一覧!$A$7:$C$66,3,FALSE),"※Noが一覧にありません"))</f>
        <v/>
      </c>
      <c r="D254" s="9" t="n"/>
      <c r="E254" s="9" t="n"/>
      <c r="F254" s="9" t="n"/>
      <c r="G254" s="48" t="n"/>
      <c r="H254" s="50" t="n"/>
      <c r="I254" s="29" t="n"/>
      <c r="J254" s="51">
        <f>IF($D254="","",IF($D254="労務",IFERROR(VLOOKUP($E254,条件!$B$12:$C$31,2,FALSE),"※職種未登録"),N($I254)))</f>
        <v/>
      </c>
      <c r="K254" s="52">
        <f>IF(OR($D254="",$H254="",NOT(ISNUMBER($J254))),"",N($H254)*$J254)</f>
        <v/>
      </c>
      <c r="L254" s="53" t="n"/>
    </row>
    <row r="255" ht="18" customHeight="1">
      <c r="A255" s="47" t="n">
        <v>249</v>
      </c>
      <c r="B255" s="48" t="n"/>
      <c r="C255" s="49">
        <f>IF($B255="","",IFERROR(VLOOKUP($B255,複合単価一覧!$A$7:$C$66,3,FALSE),"※Noが一覧にありません"))</f>
        <v/>
      </c>
      <c r="D255" s="9" t="n"/>
      <c r="E255" s="9" t="n"/>
      <c r="F255" s="9" t="n"/>
      <c r="G255" s="48" t="n"/>
      <c r="H255" s="50" t="n"/>
      <c r="I255" s="29" t="n"/>
      <c r="J255" s="51">
        <f>IF($D255="","",IF($D255="労務",IFERROR(VLOOKUP($E255,条件!$B$12:$C$31,2,FALSE),"※職種未登録"),N($I255)))</f>
        <v/>
      </c>
      <c r="K255" s="52">
        <f>IF(OR($D255="",$H255="",NOT(ISNUMBER($J255))),"",N($H255)*$J255)</f>
        <v/>
      </c>
      <c r="L255" s="53" t="n"/>
    </row>
    <row r="256" ht="18" customHeight="1">
      <c r="A256" s="47" t="n">
        <v>250</v>
      </c>
      <c r="B256" s="48" t="n"/>
      <c r="C256" s="49">
        <f>IF($B256="","",IFERROR(VLOOKUP($B256,複合単価一覧!$A$7:$C$66,3,FALSE),"※Noが一覧にありません"))</f>
        <v/>
      </c>
      <c r="D256" s="9" t="n"/>
      <c r="E256" s="9" t="n"/>
      <c r="F256" s="9" t="n"/>
      <c r="G256" s="48" t="n"/>
      <c r="H256" s="50" t="n"/>
      <c r="I256" s="29" t="n"/>
      <c r="J256" s="51">
        <f>IF($D256="","",IF($D256="労務",IFERROR(VLOOKUP($E256,条件!$B$12:$C$31,2,FALSE),"※職種未登録"),N($I256)))</f>
        <v/>
      </c>
      <c r="K256" s="52">
        <f>IF(OR($D256="",$H256="",NOT(ISNUMBER($J256))),"",N($H256)*$J256)</f>
        <v/>
      </c>
      <c r="L256" s="53" t="n"/>
    </row>
    <row r="257" ht="18" customHeight="1">
      <c r="A257" s="47" t="n">
        <v>251</v>
      </c>
      <c r="B257" s="48" t="n"/>
      <c r="C257" s="49">
        <f>IF($B257="","",IFERROR(VLOOKUP($B257,複合単価一覧!$A$7:$C$66,3,FALSE),"※Noが一覧にありません"))</f>
        <v/>
      </c>
      <c r="D257" s="9" t="n"/>
      <c r="E257" s="9" t="n"/>
      <c r="F257" s="9" t="n"/>
      <c r="G257" s="48" t="n"/>
      <c r="H257" s="50" t="n"/>
      <c r="I257" s="29" t="n"/>
      <c r="J257" s="51">
        <f>IF($D257="","",IF($D257="労務",IFERROR(VLOOKUP($E257,条件!$B$12:$C$31,2,FALSE),"※職種未登録"),N($I257)))</f>
        <v/>
      </c>
      <c r="K257" s="52">
        <f>IF(OR($D257="",$H257="",NOT(ISNUMBER($J257))),"",N($H257)*$J257)</f>
        <v/>
      </c>
      <c r="L257" s="53" t="n"/>
    </row>
    <row r="258" ht="18" customHeight="1">
      <c r="A258" s="47" t="n">
        <v>252</v>
      </c>
      <c r="B258" s="48" t="n"/>
      <c r="C258" s="49">
        <f>IF($B258="","",IFERROR(VLOOKUP($B258,複合単価一覧!$A$7:$C$66,3,FALSE),"※Noが一覧にありません"))</f>
        <v/>
      </c>
      <c r="D258" s="9" t="n"/>
      <c r="E258" s="9" t="n"/>
      <c r="F258" s="9" t="n"/>
      <c r="G258" s="48" t="n"/>
      <c r="H258" s="50" t="n"/>
      <c r="I258" s="29" t="n"/>
      <c r="J258" s="51">
        <f>IF($D258="","",IF($D258="労務",IFERROR(VLOOKUP($E258,条件!$B$12:$C$31,2,FALSE),"※職種未登録"),N($I258)))</f>
        <v/>
      </c>
      <c r="K258" s="52">
        <f>IF(OR($D258="",$H258="",NOT(ISNUMBER($J258))),"",N($H258)*$J258)</f>
        <v/>
      </c>
      <c r="L258" s="53" t="n"/>
    </row>
    <row r="259" ht="18" customHeight="1">
      <c r="A259" s="47" t="n">
        <v>253</v>
      </c>
      <c r="B259" s="48" t="n"/>
      <c r="C259" s="49">
        <f>IF($B259="","",IFERROR(VLOOKUP($B259,複合単価一覧!$A$7:$C$66,3,FALSE),"※Noが一覧にありません"))</f>
        <v/>
      </c>
      <c r="D259" s="9" t="n"/>
      <c r="E259" s="9" t="n"/>
      <c r="F259" s="9" t="n"/>
      <c r="G259" s="48" t="n"/>
      <c r="H259" s="50" t="n"/>
      <c r="I259" s="29" t="n"/>
      <c r="J259" s="51">
        <f>IF($D259="","",IF($D259="労務",IFERROR(VLOOKUP($E259,条件!$B$12:$C$31,2,FALSE),"※職種未登録"),N($I259)))</f>
        <v/>
      </c>
      <c r="K259" s="52">
        <f>IF(OR($D259="",$H259="",NOT(ISNUMBER($J259))),"",N($H259)*$J259)</f>
        <v/>
      </c>
      <c r="L259" s="53" t="n"/>
    </row>
    <row r="260" ht="18" customHeight="1">
      <c r="A260" s="47" t="n">
        <v>254</v>
      </c>
      <c r="B260" s="48" t="n"/>
      <c r="C260" s="49">
        <f>IF($B260="","",IFERROR(VLOOKUP($B260,複合単価一覧!$A$7:$C$66,3,FALSE),"※Noが一覧にありません"))</f>
        <v/>
      </c>
      <c r="D260" s="9" t="n"/>
      <c r="E260" s="9" t="n"/>
      <c r="F260" s="9" t="n"/>
      <c r="G260" s="48" t="n"/>
      <c r="H260" s="50" t="n"/>
      <c r="I260" s="29" t="n"/>
      <c r="J260" s="51">
        <f>IF($D260="","",IF($D260="労務",IFERROR(VLOOKUP($E260,条件!$B$12:$C$31,2,FALSE),"※職種未登録"),N($I260)))</f>
        <v/>
      </c>
      <c r="K260" s="52">
        <f>IF(OR($D260="",$H260="",NOT(ISNUMBER($J260))),"",N($H260)*$J260)</f>
        <v/>
      </c>
      <c r="L260" s="53" t="n"/>
    </row>
    <row r="261" ht="18" customHeight="1">
      <c r="A261" s="47" t="n">
        <v>255</v>
      </c>
      <c r="B261" s="48" t="n"/>
      <c r="C261" s="49">
        <f>IF($B261="","",IFERROR(VLOOKUP($B261,複合単価一覧!$A$7:$C$66,3,FALSE),"※Noが一覧にありません"))</f>
        <v/>
      </c>
      <c r="D261" s="9" t="n"/>
      <c r="E261" s="9" t="n"/>
      <c r="F261" s="9" t="n"/>
      <c r="G261" s="48" t="n"/>
      <c r="H261" s="50" t="n"/>
      <c r="I261" s="29" t="n"/>
      <c r="J261" s="51">
        <f>IF($D261="","",IF($D261="労務",IFERROR(VLOOKUP($E261,条件!$B$12:$C$31,2,FALSE),"※職種未登録"),N($I261)))</f>
        <v/>
      </c>
      <c r="K261" s="52">
        <f>IF(OR($D261="",$H261="",NOT(ISNUMBER($J261))),"",N($H261)*$J261)</f>
        <v/>
      </c>
      <c r="L261" s="53" t="n"/>
    </row>
    <row r="262" ht="18" customHeight="1">
      <c r="A262" s="47" t="n">
        <v>256</v>
      </c>
      <c r="B262" s="48" t="n"/>
      <c r="C262" s="49">
        <f>IF($B262="","",IFERROR(VLOOKUP($B262,複合単価一覧!$A$7:$C$66,3,FALSE),"※Noが一覧にありません"))</f>
        <v/>
      </c>
      <c r="D262" s="9" t="n"/>
      <c r="E262" s="9" t="n"/>
      <c r="F262" s="9" t="n"/>
      <c r="G262" s="48" t="n"/>
      <c r="H262" s="50" t="n"/>
      <c r="I262" s="29" t="n"/>
      <c r="J262" s="51">
        <f>IF($D262="","",IF($D262="労務",IFERROR(VLOOKUP($E262,条件!$B$12:$C$31,2,FALSE),"※職種未登録"),N($I262)))</f>
        <v/>
      </c>
      <c r="K262" s="52">
        <f>IF(OR($D262="",$H262="",NOT(ISNUMBER($J262))),"",N($H262)*$J262)</f>
        <v/>
      </c>
      <c r="L262" s="53" t="n"/>
    </row>
    <row r="263" ht="18" customHeight="1">
      <c r="A263" s="47" t="n">
        <v>257</v>
      </c>
      <c r="B263" s="48" t="n"/>
      <c r="C263" s="49">
        <f>IF($B263="","",IFERROR(VLOOKUP($B263,複合単価一覧!$A$7:$C$66,3,FALSE),"※Noが一覧にありません"))</f>
        <v/>
      </c>
      <c r="D263" s="9" t="n"/>
      <c r="E263" s="9" t="n"/>
      <c r="F263" s="9" t="n"/>
      <c r="G263" s="48" t="n"/>
      <c r="H263" s="50" t="n"/>
      <c r="I263" s="29" t="n"/>
      <c r="J263" s="51">
        <f>IF($D263="","",IF($D263="労務",IFERROR(VLOOKUP($E263,条件!$B$12:$C$31,2,FALSE),"※職種未登録"),N($I263)))</f>
        <v/>
      </c>
      <c r="K263" s="52">
        <f>IF(OR($D263="",$H263="",NOT(ISNUMBER($J263))),"",N($H263)*$J263)</f>
        <v/>
      </c>
      <c r="L263" s="53" t="n"/>
    </row>
    <row r="264" ht="18" customHeight="1">
      <c r="A264" s="47" t="n">
        <v>258</v>
      </c>
      <c r="B264" s="48" t="n"/>
      <c r="C264" s="49">
        <f>IF($B264="","",IFERROR(VLOOKUP($B264,複合単価一覧!$A$7:$C$66,3,FALSE),"※Noが一覧にありません"))</f>
        <v/>
      </c>
      <c r="D264" s="9" t="n"/>
      <c r="E264" s="9" t="n"/>
      <c r="F264" s="9" t="n"/>
      <c r="G264" s="48" t="n"/>
      <c r="H264" s="50" t="n"/>
      <c r="I264" s="29" t="n"/>
      <c r="J264" s="51">
        <f>IF($D264="","",IF($D264="労務",IFERROR(VLOOKUP($E264,条件!$B$12:$C$31,2,FALSE),"※職種未登録"),N($I264)))</f>
        <v/>
      </c>
      <c r="K264" s="52">
        <f>IF(OR($D264="",$H264="",NOT(ISNUMBER($J264))),"",N($H264)*$J264)</f>
        <v/>
      </c>
      <c r="L264" s="53" t="n"/>
    </row>
    <row r="265" ht="18" customHeight="1">
      <c r="A265" s="47" t="n">
        <v>259</v>
      </c>
      <c r="B265" s="48" t="n"/>
      <c r="C265" s="49">
        <f>IF($B265="","",IFERROR(VLOOKUP($B265,複合単価一覧!$A$7:$C$66,3,FALSE),"※Noが一覧にありません"))</f>
        <v/>
      </c>
      <c r="D265" s="9" t="n"/>
      <c r="E265" s="9" t="n"/>
      <c r="F265" s="9" t="n"/>
      <c r="G265" s="48" t="n"/>
      <c r="H265" s="50" t="n"/>
      <c r="I265" s="29" t="n"/>
      <c r="J265" s="51">
        <f>IF($D265="","",IF($D265="労務",IFERROR(VLOOKUP($E265,条件!$B$12:$C$31,2,FALSE),"※職種未登録"),N($I265)))</f>
        <v/>
      </c>
      <c r="K265" s="52">
        <f>IF(OR($D265="",$H265="",NOT(ISNUMBER($J265))),"",N($H265)*$J265)</f>
        <v/>
      </c>
      <c r="L265" s="53" t="n"/>
    </row>
    <row r="266" ht="18" customHeight="1">
      <c r="A266" s="47" t="n">
        <v>260</v>
      </c>
      <c r="B266" s="48" t="n"/>
      <c r="C266" s="49">
        <f>IF($B266="","",IFERROR(VLOOKUP($B266,複合単価一覧!$A$7:$C$66,3,FALSE),"※Noが一覧にありません"))</f>
        <v/>
      </c>
      <c r="D266" s="9" t="n"/>
      <c r="E266" s="9" t="n"/>
      <c r="F266" s="9" t="n"/>
      <c r="G266" s="48" t="n"/>
      <c r="H266" s="50" t="n"/>
      <c r="I266" s="29" t="n"/>
      <c r="J266" s="51">
        <f>IF($D266="","",IF($D266="労務",IFERROR(VLOOKUP($E266,条件!$B$12:$C$31,2,FALSE),"※職種未登録"),N($I266)))</f>
        <v/>
      </c>
      <c r="K266" s="52">
        <f>IF(OR($D266="",$H266="",NOT(ISNUMBER($J266))),"",N($H266)*$J266)</f>
        <v/>
      </c>
      <c r="L266" s="53" t="n"/>
    </row>
    <row r="267" ht="18" customHeight="1">
      <c r="A267" s="47" t="n">
        <v>261</v>
      </c>
      <c r="B267" s="48" t="n"/>
      <c r="C267" s="49">
        <f>IF($B267="","",IFERROR(VLOOKUP($B267,複合単価一覧!$A$7:$C$66,3,FALSE),"※Noが一覧にありません"))</f>
        <v/>
      </c>
      <c r="D267" s="9" t="n"/>
      <c r="E267" s="9" t="n"/>
      <c r="F267" s="9" t="n"/>
      <c r="G267" s="48" t="n"/>
      <c r="H267" s="50" t="n"/>
      <c r="I267" s="29" t="n"/>
      <c r="J267" s="51">
        <f>IF($D267="","",IF($D267="労務",IFERROR(VLOOKUP($E267,条件!$B$12:$C$31,2,FALSE),"※職種未登録"),N($I267)))</f>
        <v/>
      </c>
      <c r="K267" s="52">
        <f>IF(OR($D267="",$H267="",NOT(ISNUMBER($J267))),"",N($H267)*$J267)</f>
        <v/>
      </c>
      <c r="L267" s="53" t="n"/>
    </row>
    <row r="268" ht="18" customHeight="1">
      <c r="A268" s="47" t="n">
        <v>262</v>
      </c>
      <c r="B268" s="48" t="n"/>
      <c r="C268" s="49">
        <f>IF($B268="","",IFERROR(VLOOKUP($B268,複合単価一覧!$A$7:$C$66,3,FALSE),"※Noが一覧にありません"))</f>
        <v/>
      </c>
      <c r="D268" s="9" t="n"/>
      <c r="E268" s="9" t="n"/>
      <c r="F268" s="9" t="n"/>
      <c r="G268" s="48" t="n"/>
      <c r="H268" s="50" t="n"/>
      <c r="I268" s="29" t="n"/>
      <c r="J268" s="51">
        <f>IF($D268="","",IF($D268="労務",IFERROR(VLOOKUP($E268,条件!$B$12:$C$31,2,FALSE),"※職種未登録"),N($I268)))</f>
        <v/>
      </c>
      <c r="K268" s="52">
        <f>IF(OR($D268="",$H268="",NOT(ISNUMBER($J268))),"",N($H268)*$J268)</f>
        <v/>
      </c>
      <c r="L268" s="53" t="n"/>
    </row>
    <row r="269" ht="18" customHeight="1">
      <c r="A269" s="47" t="n">
        <v>263</v>
      </c>
      <c r="B269" s="48" t="n"/>
      <c r="C269" s="49">
        <f>IF($B269="","",IFERROR(VLOOKUP($B269,複合単価一覧!$A$7:$C$66,3,FALSE),"※Noが一覧にありません"))</f>
        <v/>
      </c>
      <c r="D269" s="9" t="n"/>
      <c r="E269" s="9" t="n"/>
      <c r="F269" s="9" t="n"/>
      <c r="G269" s="48" t="n"/>
      <c r="H269" s="50" t="n"/>
      <c r="I269" s="29" t="n"/>
      <c r="J269" s="51">
        <f>IF($D269="","",IF($D269="労務",IFERROR(VLOOKUP($E269,条件!$B$12:$C$31,2,FALSE),"※職種未登録"),N($I269)))</f>
        <v/>
      </c>
      <c r="K269" s="52">
        <f>IF(OR($D269="",$H269="",NOT(ISNUMBER($J269))),"",N($H269)*$J269)</f>
        <v/>
      </c>
      <c r="L269" s="53" t="n"/>
    </row>
    <row r="270" ht="18" customHeight="1">
      <c r="A270" s="47" t="n">
        <v>264</v>
      </c>
      <c r="B270" s="48" t="n"/>
      <c r="C270" s="49">
        <f>IF($B270="","",IFERROR(VLOOKUP($B270,複合単価一覧!$A$7:$C$66,3,FALSE),"※Noが一覧にありません"))</f>
        <v/>
      </c>
      <c r="D270" s="9" t="n"/>
      <c r="E270" s="9" t="n"/>
      <c r="F270" s="9" t="n"/>
      <c r="G270" s="48" t="n"/>
      <c r="H270" s="50" t="n"/>
      <c r="I270" s="29" t="n"/>
      <c r="J270" s="51">
        <f>IF($D270="","",IF($D270="労務",IFERROR(VLOOKUP($E270,条件!$B$12:$C$31,2,FALSE),"※職種未登録"),N($I270)))</f>
        <v/>
      </c>
      <c r="K270" s="52">
        <f>IF(OR($D270="",$H270="",NOT(ISNUMBER($J270))),"",N($H270)*$J270)</f>
        <v/>
      </c>
      <c r="L270" s="53" t="n"/>
    </row>
    <row r="271" ht="18" customHeight="1">
      <c r="A271" s="47" t="n">
        <v>265</v>
      </c>
      <c r="B271" s="48" t="n"/>
      <c r="C271" s="49">
        <f>IF($B271="","",IFERROR(VLOOKUP($B271,複合単価一覧!$A$7:$C$66,3,FALSE),"※Noが一覧にありません"))</f>
        <v/>
      </c>
      <c r="D271" s="9" t="n"/>
      <c r="E271" s="9" t="n"/>
      <c r="F271" s="9" t="n"/>
      <c r="G271" s="48" t="n"/>
      <c r="H271" s="50" t="n"/>
      <c r="I271" s="29" t="n"/>
      <c r="J271" s="51">
        <f>IF($D271="","",IF($D271="労務",IFERROR(VLOOKUP($E271,条件!$B$12:$C$31,2,FALSE),"※職種未登録"),N($I271)))</f>
        <v/>
      </c>
      <c r="K271" s="52">
        <f>IF(OR($D271="",$H271="",NOT(ISNUMBER($J271))),"",N($H271)*$J271)</f>
        <v/>
      </c>
      <c r="L271" s="53" t="n"/>
    </row>
    <row r="272" ht="18" customHeight="1">
      <c r="A272" s="47" t="n">
        <v>266</v>
      </c>
      <c r="B272" s="48" t="n"/>
      <c r="C272" s="49">
        <f>IF($B272="","",IFERROR(VLOOKUP($B272,複合単価一覧!$A$7:$C$66,3,FALSE),"※Noが一覧にありません"))</f>
        <v/>
      </c>
      <c r="D272" s="9" t="n"/>
      <c r="E272" s="9" t="n"/>
      <c r="F272" s="9" t="n"/>
      <c r="G272" s="48" t="n"/>
      <c r="H272" s="50" t="n"/>
      <c r="I272" s="29" t="n"/>
      <c r="J272" s="51">
        <f>IF($D272="","",IF($D272="労務",IFERROR(VLOOKUP($E272,条件!$B$12:$C$31,2,FALSE),"※職種未登録"),N($I272)))</f>
        <v/>
      </c>
      <c r="K272" s="52">
        <f>IF(OR($D272="",$H272="",NOT(ISNUMBER($J272))),"",N($H272)*$J272)</f>
        <v/>
      </c>
      <c r="L272" s="53" t="n"/>
    </row>
    <row r="273" ht="18" customHeight="1">
      <c r="A273" s="47" t="n">
        <v>267</v>
      </c>
      <c r="B273" s="48" t="n"/>
      <c r="C273" s="49">
        <f>IF($B273="","",IFERROR(VLOOKUP($B273,複合単価一覧!$A$7:$C$66,3,FALSE),"※Noが一覧にありません"))</f>
        <v/>
      </c>
      <c r="D273" s="9" t="n"/>
      <c r="E273" s="9" t="n"/>
      <c r="F273" s="9" t="n"/>
      <c r="G273" s="48" t="n"/>
      <c r="H273" s="50" t="n"/>
      <c r="I273" s="29" t="n"/>
      <c r="J273" s="51">
        <f>IF($D273="","",IF($D273="労務",IFERROR(VLOOKUP($E273,条件!$B$12:$C$31,2,FALSE),"※職種未登録"),N($I273)))</f>
        <v/>
      </c>
      <c r="K273" s="52">
        <f>IF(OR($D273="",$H273="",NOT(ISNUMBER($J273))),"",N($H273)*$J273)</f>
        <v/>
      </c>
      <c r="L273" s="53" t="n"/>
    </row>
    <row r="274" ht="18" customHeight="1">
      <c r="A274" s="47" t="n">
        <v>268</v>
      </c>
      <c r="B274" s="48" t="n"/>
      <c r="C274" s="49">
        <f>IF($B274="","",IFERROR(VLOOKUP($B274,複合単価一覧!$A$7:$C$66,3,FALSE),"※Noが一覧にありません"))</f>
        <v/>
      </c>
      <c r="D274" s="9" t="n"/>
      <c r="E274" s="9" t="n"/>
      <c r="F274" s="9" t="n"/>
      <c r="G274" s="48" t="n"/>
      <c r="H274" s="50" t="n"/>
      <c r="I274" s="29" t="n"/>
      <c r="J274" s="51">
        <f>IF($D274="","",IF($D274="労務",IFERROR(VLOOKUP($E274,条件!$B$12:$C$31,2,FALSE),"※職種未登録"),N($I274)))</f>
        <v/>
      </c>
      <c r="K274" s="52">
        <f>IF(OR($D274="",$H274="",NOT(ISNUMBER($J274))),"",N($H274)*$J274)</f>
        <v/>
      </c>
      <c r="L274" s="53" t="n"/>
    </row>
    <row r="275" ht="18" customHeight="1">
      <c r="A275" s="47" t="n">
        <v>269</v>
      </c>
      <c r="B275" s="48" t="n"/>
      <c r="C275" s="49">
        <f>IF($B275="","",IFERROR(VLOOKUP($B275,複合単価一覧!$A$7:$C$66,3,FALSE),"※Noが一覧にありません"))</f>
        <v/>
      </c>
      <c r="D275" s="9" t="n"/>
      <c r="E275" s="9" t="n"/>
      <c r="F275" s="9" t="n"/>
      <c r="G275" s="48" t="n"/>
      <c r="H275" s="50" t="n"/>
      <c r="I275" s="29" t="n"/>
      <c r="J275" s="51">
        <f>IF($D275="","",IF($D275="労務",IFERROR(VLOOKUP($E275,条件!$B$12:$C$31,2,FALSE),"※職種未登録"),N($I275)))</f>
        <v/>
      </c>
      <c r="K275" s="52">
        <f>IF(OR($D275="",$H275="",NOT(ISNUMBER($J275))),"",N($H275)*$J275)</f>
        <v/>
      </c>
      <c r="L275" s="53" t="n"/>
    </row>
    <row r="276" ht="18" customHeight="1">
      <c r="A276" s="47" t="n">
        <v>270</v>
      </c>
      <c r="B276" s="48" t="n"/>
      <c r="C276" s="49">
        <f>IF($B276="","",IFERROR(VLOOKUP($B276,複合単価一覧!$A$7:$C$66,3,FALSE),"※Noが一覧にありません"))</f>
        <v/>
      </c>
      <c r="D276" s="9" t="n"/>
      <c r="E276" s="9" t="n"/>
      <c r="F276" s="9" t="n"/>
      <c r="G276" s="48" t="n"/>
      <c r="H276" s="50" t="n"/>
      <c r="I276" s="29" t="n"/>
      <c r="J276" s="51">
        <f>IF($D276="","",IF($D276="労務",IFERROR(VLOOKUP($E276,条件!$B$12:$C$31,2,FALSE),"※職種未登録"),N($I276)))</f>
        <v/>
      </c>
      <c r="K276" s="52">
        <f>IF(OR($D276="",$H276="",NOT(ISNUMBER($J276))),"",N($H276)*$J276)</f>
        <v/>
      </c>
      <c r="L276" s="53" t="n"/>
    </row>
    <row r="277" ht="18" customHeight="1">
      <c r="A277" s="47" t="n">
        <v>271</v>
      </c>
      <c r="B277" s="48" t="n"/>
      <c r="C277" s="49">
        <f>IF($B277="","",IFERROR(VLOOKUP($B277,複合単価一覧!$A$7:$C$66,3,FALSE),"※Noが一覧にありません"))</f>
        <v/>
      </c>
      <c r="D277" s="9" t="n"/>
      <c r="E277" s="9" t="n"/>
      <c r="F277" s="9" t="n"/>
      <c r="G277" s="48" t="n"/>
      <c r="H277" s="50" t="n"/>
      <c r="I277" s="29" t="n"/>
      <c r="J277" s="51">
        <f>IF($D277="","",IF($D277="労務",IFERROR(VLOOKUP($E277,条件!$B$12:$C$31,2,FALSE),"※職種未登録"),N($I277)))</f>
        <v/>
      </c>
      <c r="K277" s="52">
        <f>IF(OR($D277="",$H277="",NOT(ISNUMBER($J277))),"",N($H277)*$J277)</f>
        <v/>
      </c>
      <c r="L277" s="53" t="n"/>
    </row>
    <row r="278" ht="18" customHeight="1">
      <c r="A278" s="47" t="n">
        <v>272</v>
      </c>
      <c r="B278" s="48" t="n"/>
      <c r="C278" s="49">
        <f>IF($B278="","",IFERROR(VLOOKUP($B278,複合単価一覧!$A$7:$C$66,3,FALSE),"※Noが一覧にありません"))</f>
        <v/>
      </c>
      <c r="D278" s="9" t="n"/>
      <c r="E278" s="9" t="n"/>
      <c r="F278" s="9" t="n"/>
      <c r="G278" s="48" t="n"/>
      <c r="H278" s="50" t="n"/>
      <c r="I278" s="29" t="n"/>
      <c r="J278" s="51">
        <f>IF($D278="","",IF($D278="労務",IFERROR(VLOOKUP($E278,条件!$B$12:$C$31,2,FALSE),"※職種未登録"),N($I278)))</f>
        <v/>
      </c>
      <c r="K278" s="52">
        <f>IF(OR($D278="",$H278="",NOT(ISNUMBER($J278))),"",N($H278)*$J278)</f>
        <v/>
      </c>
      <c r="L278" s="53" t="n"/>
    </row>
    <row r="279" ht="18" customHeight="1">
      <c r="A279" s="47" t="n">
        <v>273</v>
      </c>
      <c r="B279" s="48" t="n"/>
      <c r="C279" s="49">
        <f>IF($B279="","",IFERROR(VLOOKUP($B279,複合単価一覧!$A$7:$C$66,3,FALSE),"※Noが一覧にありません"))</f>
        <v/>
      </c>
      <c r="D279" s="9" t="n"/>
      <c r="E279" s="9" t="n"/>
      <c r="F279" s="9" t="n"/>
      <c r="G279" s="48" t="n"/>
      <c r="H279" s="50" t="n"/>
      <c r="I279" s="29" t="n"/>
      <c r="J279" s="51">
        <f>IF($D279="","",IF($D279="労務",IFERROR(VLOOKUP($E279,条件!$B$12:$C$31,2,FALSE),"※職種未登録"),N($I279)))</f>
        <v/>
      </c>
      <c r="K279" s="52">
        <f>IF(OR($D279="",$H279="",NOT(ISNUMBER($J279))),"",N($H279)*$J279)</f>
        <v/>
      </c>
      <c r="L279" s="53" t="n"/>
    </row>
    <row r="280" ht="18" customHeight="1">
      <c r="A280" s="47" t="n">
        <v>274</v>
      </c>
      <c r="B280" s="48" t="n"/>
      <c r="C280" s="49">
        <f>IF($B280="","",IFERROR(VLOOKUP($B280,複合単価一覧!$A$7:$C$66,3,FALSE),"※Noが一覧にありません"))</f>
        <v/>
      </c>
      <c r="D280" s="9" t="n"/>
      <c r="E280" s="9" t="n"/>
      <c r="F280" s="9" t="n"/>
      <c r="G280" s="48" t="n"/>
      <c r="H280" s="50" t="n"/>
      <c r="I280" s="29" t="n"/>
      <c r="J280" s="51">
        <f>IF($D280="","",IF($D280="労務",IFERROR(VLOOKUP($E280,条件!$B$12:$C$31,2,FALSE),"※職種未登録"),N($I280)))</f>
        <v/>
      </c>
      <c r="K280" s="52">
        <f>IF(OR($D280="",$H280="",NOT(ISNUMBER($J280))),"",N($H280)*$J280)</f>
        <v/>
      </c>
      <c r="L280" s="53" t="n"/>
    </row>
    <row r="281" ht="18" customHeight="1">
      <c r="A281" s="47" t="n">
        <v>275</v>
      </c>
      <c r="B281" s="48" t="n"/>
      <c r="C281" s="49">
        <f>IF($B281="","",IFERROR(VLOOKUP($B281,複合単価一覧!$A$7:$C$66,3,FALSE),"※Noが一覧にありません"))</f>
        <v/>
      </c>
      <c r="D281" s="9" t="n"/>
      <c r="E281" s="9" t="n"/>
      <c r="F281" s="9" t="n"/>
      <c r="G281" s="48" t="n"/>
      <c r="H281" s="50" t="n"/>
      <c r="I281" s="29" t="n"/>
      <c r="J281" s="51">
        <f>IF($D281="","",IF($D281="労務",IFERROR(VLOOKUP($E281,条件!$B$12:$C$31,2,FALSE),"※職種未登録"),N($I281)))</f>
        <v/>
      </c>
      <c r="K281" s="52">
        <f>IF(OR($D281="",$H281="",NOT(ISNUMBER($J281))),"",N($H281)*$J281)</f>
        <v/>
      </c>
      <c r="L281" s="53" t="n"/>
    </row>
    <row r="282" ht="18" customHeight="1">
      <c r="A282" s="47" t="n">
        <v>276</v>
      </c>
      <c r="B282" s="48" t="n"/>
      <c r="C282" s="49">
        <f>IF($B282="","",IFERROR(VLOOKUP($B282,複合単価一覧!$A$7:$C$66,3,FALSE),"※Noが一覧にありません"))</f>
        <v/>
      </c>
      <c r="D282" s="9" t="n"/>
      <c r="E282" s="9" t="n"/>
      <c r="F282" s="9" t="n"/>
      <c r="G282" s="48" t="n"/>
      <c r="H282" s="50" t="n"/>
      <c r="I282" s="29" t="n"/>
      <c r="J282" s="51">
        <f>IF($D282="","",IF($D282="労務",IFERROR(VLOOKUP($E282,条件!$B$12:$C$31,2,FALSE),"※職種未登録"),N($I282)))</f>
        <v/>
      </c>
      <c r="K282" s="52">
        <f>IF(OR($D282="",$H282="",NOT(ISNUMBER($J282))),"",N($H282)*$J282)</f>
        <v/>
      </c>
      <c r="L282" s="53" t="n"/>
    </row>
    <row r="283" ht="18" customHeight="1">
      <c r="A283" s="47" t="n">
        <v>277</v>
      </c>
      <c r="B283" s="48" t="n"/>
      <c r="C283" s="49">
        <f>IF($B283="","",IFERROR(VLOOKUP($B283,複合単価一覧!$A$7:$C$66,3,FALSE),"※Noが一覧にありません"))</f>
        <v/>
      </c>
      <c r="D283" s="9" t="n"/>
      <c r="E283" s="9" t="n"/>
      <c r="F283" s="9" t="n"/>
      <c r="G283" s="48" t="n"/>
      <c r="H283" s="50" t="n"/>
      <c r="I283" s="29" t="n"/>
      <c r="J283" s="51">
        <f>IF($D283="","",IF($D283="労務",IFERROR(VLOOKUP($E283,条件!$B$12:$C$31,2,FALSE),"※職種未登録"),N($I283)))</f>
        <v/>
      </c>
      <c r="K283" s="52">
        <f>IF(OR($D283="",$H283="",NOT(ISNUMBER($J283))),"",N($H283)*$J283)</f>
        <v/>
      </c>
      <c r="L283" s="53" t="n"/>
    </row>
    <row r="284" ht="18" customHeight="1">
      <c r="A284" s="47" t="n">
        <v>278</v>
      </c>
      <c r="B284" s="48" t="n"/>
      <c r="C284" s="49">
        <f>IF($B284="","",IFERROR(VLOOKUP($B284,複合単価一覧!$A$7:$C$66,3,FALSE),"※Noが一覧にありません"))</f>
        <v/>
      </c>
      <c r="D284" s="9" t="n"/>
      <c r="E284" s="9" t="n"/>
      <c r="F284" s="9" t="n"/>
      <c r="G284" s="48" t="n"/>
      <c r="H284" s="50" t="n"/>
      <c r="I284" s="29" t="n"/>
      <c r="J284" s="51">
        <f>IF($D284="","",IF($D284="労務",IFERROR(VLOOKUP($E284,条件!$B$12:$C$31,2,FALSE),"※職種未登録"),N($I284)))</f>
        <v/>
      </c>
      <c r="K284" s="52">
        <f>IF(OR($D284="",$H284="",NOT(ISNUMBER($J284))),"",N($H284)*$J284)</f>
        <v/>
      </c>
      <c r="L284" s="53" t="n"/>
    </row>
    <row r="285" ht="18" customHeight="1">
      <c r="A285" s="47" t="n">
        <v>279</v>
      </c>
      <c r="B285" s="48" t="n"/>
      <c r="C285" s="49">
        <f>IF($B285="","",IFERROR(VLOOKUP($B285,複合単価一覧!$A$7:$C$66,3,FALSE),"※Noが一覧にありません"))</f>
        <v/>
      </c>
      <c r="D285" s="9" t="n"/>
      <c r="E285" s="9" t="n"/>
      <c r="F285" s="9" t="n"/>
      <c r="G285" s="48" t="n"/>
      <c r="H285" s="50" t="n"/>
      <c r="I285" s="29" t="n"/>
      <c r="J285" s="51">
        <f>IF($D285="","",IF($D285="労務",IFERROR(VLOOKUP($E285,条件!$B$12:$C$31,2,FALSE),"※職種未登録"),N($I285)))</f>
        <v/>
      </c>
      <c r="K285" s="52">
        <f>IF(OR($D285="",$H285="",NOT(ISNUMBER($J285))),"",N($H285)*$J285)</f>
        <v/>
      </c>
      <c r="L285" s="53" t="n"/>
    </row>
    <row r="286" ht="18" customHeight="1">
      <c r="A286" s="47" t="n">
        <v>280</v>
      </c>
      <c r="B286" s="48" t="n"/>
      <c r="C286" s="49">
        <f>IF($B286="","",IFERROR(VLOOKUP($B286,複合単価一覧!$A$7:$C$66,3,FALSE),"※Noが一覧にありません"))</f>
        <v/>
      </c>
      <c r="D286" s="9" t="n"/>
      <c r="E286" s="9" t="n"/>
      <c r="F286" s="9" t="n"/>
      <c r="G286" s="48" t="n"/>
      <c r="H286" s="50" t="n"/>
      <c r="I286" s="29" t="n"/>
      <c r="J286" s="51">
        <f>IF($D286="","",IF($D286="労務",IFERROR(VLOOKUP($E286,条件!$B$12:$C$31,2,FALSE),"※職種未登録"),N($I286)))</f>
        <v/>
      </c>
      <c r="K286" s="52">
        <f>IF(OR($D286="",$H286="",NOT(ISNUMBER($J286))),"",N($H286)*$J286)</f>
        <v/>
      </c>
      <c r="L286" s="53" t="n"/>
    </row>
    <row r="287" ht="18" customHeight="1">
      <c r="A287" s="47" t="n">
        <v>281</v>
      </c>
      <c r="B287" s="48" t="n"/>
      <c r="C287" s="49">
        <f>IF($B287="","",IFERROR(VLOOKUP($B287,複合単価一覧!$A$7:$C$66,3,FALSE),"※Noが一覧にありません"))</f>
        <v/>
      </c>
      <c r="D287" s="9" t="n"/>
      <c r="E287" s="9" t="n"/>
      <c r="F287" s="9" t="n"/>
      <c r="G287" s="48" t="n"/>
      <c r="H287" s="50" t="n"/>
      <c r="I287" s="29" t="n"/>
      <c r="J287" s="51">
        <f>IF($D287="","",IF($D287="労務",IFERROR(VLOOKUP($E287,条件!$B$12:$C$31,2,FALSE),"※職種未登録"),N($I287)))</f>
        <v/>
      </c>
      <c r="K287" s="52">
        <f>IF(OR($D287="",$H287="",NOT(ISNUMBER($J287))),"",N($H287)*$J287)</f>
        <v/>
      </c>
      <c r="L287" s="53" t="n"/>
    </row>
    <row r="288" ht="18" customHeight="1">
      <c r="A288" s="47" t="n">
        <v>282</v>
      </c>
      <c r="B288" s="48" t="n"/>
      <c r="C288" s="49">
        <f>IF($B288="","",IFERROR(VLOOKUP($B288,複合単価一覧!$A$7:$C$66,3,FALSE),"※Noが一覧にありません"))</f>
        <v/>
      </c>
      <c r="D288" s="9" t="n"/>
      <c r="E288" s="9" t="n"/>
      <c r="F288" s="9" t="n"/>
      <c r="G288" s="48" t="n"/>
      <c r="H288" s="50" t="n"/>
      <c r="I288" s="29" t="n"/>
      <c r="J288" s="51">
        <f>IF($D288="","",IF($D288="労務",IFERROR(VLOOKUP($E288,条件!$B$12:$C$31,2,FALSE),"※職種未登録"),N($I288)))</f>
        <v/>
      </c>
      <c r="K288" s="52">
        <f>IF(OR($D288="",$H288="",NOT(ISNUMBER($J288))),"",N($H288)*$J288)</f>
        <v/>
      </c>
      <c r="L288" s="53" t="n"/>
    </row>
    <row r="289" ht="18" customHeight="1">
      <c r="A289" s="47" t="n">
        <v>283</v>
      </c>
      <c r="B289" s="48" t="n"/>
      <c r="C289" s="49">
        <f>IF($B289="","",IFERROR(VLOOKUP($B289,複合単価一覧!$A$7:$C$66,3,FALSE),"※Noが一覧にありません"))</f>
        <v/>
      </c>
      <c r="D289" s="9" t="n"/>
      <c r="E289" s="9" t="n"/>
      <c r="F289" s="9" t="n"/>
      <c r="G289" s="48" t="n"/>
      <c r="H289" s="50" t="n"/>
      <c r="I289" s="29" t="n"/>
      <c r="J289" s="51">
        <f>IF($D289="","",IF($D289="労務",IFERROR(VLOOKUP($E289,条件!$B$12:$C$31,2,FALSE),"※職種未登録"),N($I289)))</f>
        <v/>
      </c>
      <c r="K289" s="52">
        <f>IF(OR($D289="",$H289="",NOT(ISNUMBER($J289))),"",N($H289)*$J289)</f>
        <v/>
      </c>
      <c r="L289" s="53" t="n"/>
    </row>
    <row r="290" ht="18" customHeight="1">
      <c r="A290" s="47" t="n">
        <v>284</v>
      </c>
      <c r="B290" s="48" t="n"/>
      <c r="C290" s="49">
        <f>IF($B290="","",IFERROR(VLOOKUP($B290,複合単価一覧!$A$7:$C$66,3,FALSE),"※Noが一覧にありません"))</f>
        <v/>
      </c>
      <c r="D290" s="9" t="n"/>
      <c r="E290" s="9" t="n"/>
      <c r="F290" s="9" t="n"/>
      <c r="G290" s="48" t="n"/>
      <c r="H290" s="50" t="n"/>
      <c r="I290" s="29" t="n"/>
      <c r="J290" s="51">
        <f>IF($D290="","",IF($D290="労務",IFERROR(VLOOKUP($E290,条件!$B$12:$C$31,2,FALSE),"※職種未登録"),N($I290)))</f>
        <v/>
      </c>
      <c r="K290" s="52">
        <f>IF(OR($D290="",$H290="",NOT(ISNUMBER($J290))),"",N($H290)*$J290)</f>
        <v/>
      </c>
      <c r="L290" s="53" t="n"/>
    </row>
    <row r="291" ht="18" customHeight="1">
      <c r="A291" s="47" t="n">
        <v>285</v>
      </c>
      <c r="B291" s="48" t="n"/>
      <c r="C291" s="49">
        <f>IF($B291="","",IFERROR(VLOOKUP($B291,複合単価一覧!$A$7:$C$66,3,FALSE),"※Noが一覧にありません"))</f>
        <v/>
      </c>
      <c r="D291" s="9" t="n"/>
      <c r="E291" s="9" t="n"/>
      <c r="F291" s="9" t="n"/>
      <c r="G291" s="48" t="n"/>
      <c r="H291" s="50" t="n"/>
      <c r="I291" s="29" t="n"/>
      <c r="J291" s="51">
        <f>IF($D291="","",IF($D291="労務",IFERROR(VLOOKUP($E291,条件!$B$12:$C$31,2,FALSE),"※職種未登録"),N($I291)))</f>
        <v/>
      </c>
      <c r="K291" s="52">
        <f>IF(OR($D291="",$H291="",NOT(ISNUMBER($J291))),"",N($H291)*$J291)</f>
        <v/>
      </c>
      <c r="L291" s="53" t="n"/>
    </row>
    <row r="292" ht="18" customHeight="1">
      <c r="A292" s="47" t="n">
        <v>286</v>
      </c>
      <c r="B292" s="48" t="n"/>
      <c r="C292" s="49">
        <f>IF($B292="","",IFERROR(VLOOKUP($B292,複合単価一覧!$A$7:$C$66,3,FALSE),"※Noが一覧にありません"))</f>
        <v/>
      </c>
      <c r="D292" s="9" t="n"/>
      <c r="E292" s="9" t="n"/>
      <c r="F292" s="9" t="n"/>
      <c r="G292" s="48" t="n"/>
      <c r="H292" s="50" t="n"/>
      <c r="I292" s="29" t="n"/>
      <c r="J292" s="51">
        <f>IF($D292="","",IF($D292="労務",IFERROR(VLOOKUP($E292,条件!$B$12:$C$31,2,FALSE),"※職種未登録"),N($I292)))</f>
        <v/>
      </c>
      <c r="K292" s="52">
        <f>IF(OR($D292="",$H292="",NOT(ISNUMBER($J292))),"",N($H292)*$J292)</f>
        <v/>
      </c>
      <c r="L292" s="53" t="n"/>
    </row>
    <row r="293" ht="18" customHeight="1">
      <c r="A293" s="47" t="n">
        <v>287</v>
      </c>
      <c r="B293" s="48" t="n"/>
      <c r="C293" s="49">
        <f>IF($B293="","",IFERROR(VLOOKUP($B293,複合単価一覧!$A$7:$C$66,3,FALSE),"※Noが一覧にありません"))</f>
        <v/>
      </c>
      <c r="D293" s="9" t="n"/>
      <c r="E293" s="9" t="n"/>
      <c r="F293" s="9" t="n"/>
      <c r="G293" s="48" t="n"/>
      <c r="H293" s="50" t="n"/>
      <c r="I293" s="29" t="n"/>
      <c r="J293" s="51">
        <f>IF($D293="","",IF($D293="労務",IFERROR(VLOOKUP($E293,条件!$B$12:$C$31,2,FALSE),"※職種未登録"),N($I293)))</f>
        <v/>
      </c>
      <c r="K293" s="52">
        <f>IF(OR($D293="",$H293="",NOT(ISNUMBER($J293))),"",N($H293)*$J293)</f>
        <v/>
      </c>
      <c r="L293" s="53" t="n"/>
    </row>
    <row r="294" ht="18" customHeight="1">
      <c r="A294" s="47" t="n">
        <v>288</v>
      </c>
      <c r="B294" s="48" t="n"/>
      <c r="C294" s="49">
        <f>IF($B294="","",IFERROR(VLOOKUP($B294,複合単価一覧!$A$7:$C$66,3,FALSE),"※Noが一覧にありません"))</f>
        <v/>
      </c>
      <c r="D294" s="9" t="n"/>
      <c r="E294" s="9" t="n"/>
      <c r="F294" s="9" t="n"/>
      <c r="G294" s="48" t="n"/>
      <c r="H294" s="50" t="n"/>
      <c r="I294" s="29" t="n"/>
      <c r="J294" s="51">
        <f>IF($D294="","",IF($D294="労務",IFERROR(VLOOKUP($E294,条件!$B$12:$C$31,2,FALSE),"※職種未登録"),N($I294)))</f>
        <v/>
      </c>
      <c r="K294" s="52">
        <f>IF(OR($D294="",$H294="",NOT(ISNUMBER($J294))),"",N($H294)*$J294)</f>
        <v/>
      </c>
      <c r="L294" s="53" t="n"/>
    </row>
    <row r="295" ht="18" customHeight="1">
      <c r="A295" s="47" t="n">
        <v>289</v>
      </c>
      <c r="B295" s="48" t="n"/>
      <c r="C295" s="49">
        <f>IF($B295="","",IFERROR(VLOOKUP($B295,複合単価一覧!$A$7:$C$66,3,FALSE),"※Noが一覧にありません"))</f>
        <v/>
      </c>
      <c r="D295" s="9" t="n"/>
      <c r="E295" s="9" t="n"/>
      <c r="F295" s="9" t="n"/>
      <c r="G295" s="48" t="n"/>
      <c r="H295" s="50" t="n"/>
      <c r="I295" s="29" t="n"/>
      <c r="J295" s="51">
        <f>IF($D295="","",IF($D295="労務",IFERROR(VLOOKUP($E295,条件!$B$12:$C$31,2,FALSE),"※職種未登録"),N($I295)))</f>
        <v/>
      </c>
      <c r="K295" s="52">
        <f>IF(OR($D295="",$H295="",NOT(ISNUMBER($J295))),"",N($H295)*$J295)</f>
        <v/>
      </c>
      <c r="L295" s="53" t="n"/>
    </row>
    <row r="296" ht="18" customHeight="1">
      <c r="A296" s="47" t="n">
        <v>290</v>
      </c>
      <c r="B296" s="48" t="n"/>
      <c r="C296" s="49">
        <f>IF($B296="","",IFERROR(VLOOKUP($B296,複合単価一覧!$A$7:$C$66,3,FALSE),"※Noが一覧にありません"))</f>
        <v/>
      </c>
      <c r="D296" s="9" t="n"/>
      <c r="E296" s="9" t="n"/>
      <c r="F296" s="9" t="n"/>
      <c r="G296" s="48" t="n"/>
      <c r="H296" s="50" t="n"/>
      <c r="I296" s="29" t="n"/>
      <c r="J296" s="51">
        <f>IF($D296="","",IF($D296="労務",IFERROR(VLOOKUP($E296,条件!$B$12:$C$31,2,FALSE),"※職種未登録"),N($I296)))</f>
        <v/>
      </c>
      <c r="K296" s="52">
        <f>IF(OR($D296="",$H296="",NOT(ISNUMBER($J296))),"",N($H296)*$J296)</f>
        <v/>
      </c>
      <c r="L296" s="53" t="n"/>
    </row>
    <row r="297" ht="18" customHeight="1">
      <c r="A297" s="47" t="n">
        <v>291</v>
      </c>
      <c r="B297" s="48" t="n"/>
      <c r="C297" s="49">
        <f>IF($B297="","",IFERROR(VLOOKUP($B297,複合単価一覧!$A$7:$C$66,3,FALSE),"※Noが一覧にありません"))</f>
        <v/>
      </c>
      <c r="D297" s="9" t="n"/>
      <c r="E297" s="9" t="n"/>
      <c r="F297" s="9" t="n"/>
      <c r="G297" s="48" t="n"/>
      <c r="H297" s="50" t="n"/>
      <c r="I297" s="29" t="n"/>
      <c r="J297" s="51">
        <f>IF($D297="","",IF($D297="労務",IFERROR(VLOOKUP($E297,条件!$B$12:$C$31,2,FALSE),"※職種未登録"),N($I297)))</f>
        <v/>
      </c>
      <c r="K297" s="52">
        <f>IF(OR($D297="",$H297="",NOT(ISNUMBER($J297))),"",N($H297)*$J297)</f>
        <v/>
      </c>
      <c r="L297" s="53" t="n"/>
    </row>
    <row r="298" ht="18" customHeight="1">
      <c r="A298" s="47" t="n">
        <v>292</v>
      </c>
      <c r="B298" s="48" t="n"/>
      <c r="C298" s="49">
        <f>IF($B298="","",IFERROR(VLOOKUP($B298,複合単価一覧!$A$7:$C$66,3,FALSE),"※Noが一覧にありません"))</f>
        <v/>
      </c>
      <c r="D298" s="9" t="n"/>
      <c r="E298" s="9" t="n"/>
      <c r="F298" s="9" t="n"/>
      <c r="G298" s="48" t="n"/>
      <c r="H298" s="50" t="n"/>
      <c r="I298" s="29" t="n"/>
      <c r="J298" s="51">
        <f>IF($D298="","",IF($D298="労務",IFERROR(VLOOKUP($E298,条件!$B$12:$C$31,2,FALSE),"※職種未登録"),N($I298)))</f>
        <v/>
      </c>
      <c r="K298" s="52">
        <f>IF(OR($D298="",$H298="",NOT(ISNUMBER($J298))),"",N($H298)*$J298)</f>
        <v/>
      </c>
      <c r="L298" s="53" t="n"/>
    </row>
    <row r="299" ht="18" customHeight="1">
      <c r="A299" s="47" t="n">
        <v>293</v>
      </c>
      <c r="B299" s="48" t="n"/>
      <c r="C299" s="49">
        <f>IF($B299="","",IFERROR(VLOOKUP($B299,複合単価一覧!$A$7:$C$66,3,FALSE),"※Noが一覧にありません"))</f>
        <v/>
      </c>
      <c r="D299" s="9" t="n"/>
      <c r="E299" s="9" t="n"/>
      <c r="F299" s="9" t="n"/>
      <c r="G299" s="48" t="n"/>
      <c r="H299" s="50" t="n"/>
      <c r="I299" s="29" t="n"/>
      <c r="J299" s="51">
        <f>IF($D299="","",IF($D299="労務",IFERROR(VLOOKUP($E299,条件!$B$12:$C$31,2,FALSE),"※職種未登録"),N($I299)))</f>
        <v/>
      </c>
      <c r="K299" s="52">
        <f>IF(OR($D299="",$H299="",NOT(ISNUMBER($J299))),"",N($H299)*$J299)</f>
        <v/>
      </c>
      <c r="L299" s="53" t="n"/>
    </row>
    <row r="300" ht="18" customHeight="1">
      <c r="A300" s="47" t="n">
        <v>294</v>
      </c>
      <c r="B300" s="48" t="n"/>
      <c r="C300" s="49">
        <f>IF($B300="","",IFERROR(VLOOKUP($B300,複合単価一覧!$A$7:$C$66,3,FALSE),"※Noが一覧にありません"))</f>
        <v/>
      </c>
      <c r="D300" s="9" t="n"/>
      <c r="E300" s="9" t="n"/>
      <c r="F300" s="9" t="n"/>
      <c r="G300" s="48" t="n"/>
      <c r="H300" s="50" t="n"/>
      <c r="I300" s="29" t="n"/>
      <c r="J300" s="51">
        <f>IF($D300="","",IF($D300="労務",IFERROR(VLOOKUP($E300,条件!$B$12:$C$31,2,FALSE),"※職種未登録"),N($I300)))</f>
        <v/>
      </c>
      <c r="K300" s="52">
        <f>IF(OR($D300="",$H300="",NOT(ISNUMBER($J300))),"",N($H300)*$J300)</f>
        <v/>
      </c>
      <c r="L300" s="53" t="n"/>
    </row>
    <row r="301" ht="18" customHeight="1">
      <c r="A301" s="47" t="n">
        <v>295</v>
      </c>
      <c r="B301" s="48" t="n"/>
      <c r="C301" s="49">
        <f>IF($B301="","",IFERROR(VLOOKUP($B301,複合単価一覧!$A$7:$C$66,3,FALSE),"※Noが一覧にありません"))</f>
        <v/>
      </c>
      <c r="D301" s="9" t="n"/>
      <c r="E301" s="9" t="n"/>
      <c r="F301" s="9" t="n"/>
      <c r="G301" s="48" t="n"/>
      <c r="H301" s="50" t="n"/>
      <c r="I301" s="29" t="n"/>
      <c r="J301" s="51">
        <f>IF($D301="","",IF($D301="労務",IFERROR(VLOOKUP($E301,条件!$B$12:$C$31,2,FALSE),"※職種未登録"),N($I301)))</f>
        <v/>
      </c>
      <c r="K301" s="52">
        <f>IF(OR($D301="",$H301="",NOT(ISNUMBER($J301))),"",N($H301)*$J301)</f>
        <v/>
      </c>
      <c r="L301" s="53" t="n"/>
    </row>
    <row r="302" ht="18" customHeight="1">
      <c r="A302" s="47" t="n">
        <v>296</v>
      </c>
      <c r="B302" s="48" t="n"/>
      <c r="C302" s="49">
        <f>IF($B302="","",IFERROR(VLOOKUP($B302,複合単価一覧!$A$7:$C$66,3,FALSE),"※Noが一覧にありません"))</f>
        <v/>
      </c>
      <c r="D302" s="9" t="n"/>
      <c r="E302" s="9" t="n"/>
      <c r="F302" s="9" t="n"/>
      <c r="G302" s="48" t="n"/>
      <c r="H302" s="50" t="n"/>
      <c r="I302" s="29" t="n"/>
      <c r="J302" s="51">
        <f>IF($D302="","",IF($D302="労務",IFERROR(VLOOKUP($E302,条件!$B$12:$C$31,2,FALSE),"※職種未登録"),N($I302)))</f>
        <v/>
      </c>
      <c r="K302" s="52">
        <f>IF(OR($D302="",$H302="",NOT(ISNUMBER($J302))),"",N($H302)*$J302)</f>
        <v/>
      </c>
      <c r="L302" s="53" t="n"/>
    </row>
    <row r="303" ht="18" customHeight="1">
      <c r="A303" s="47" t="n">
        <v>297</v>
      </c>
      <c r="B303" s="48" t="n"/>
      <c r="C303" s="49">
        <f>IF($B303="","",IFERROR(VLOOKUP($B303,複合単価一覧!$A$7:$C$66,3,FALSE),"※Noが一覧にありません"))</f>
        <v/>
      </c>
      <c r="D303" s="9" t="n"/>
      <c r="E303" s="9" t="n"/>
      <c r="F303" s="9" t="n"/>
      <c r="G303" s="48" t="n"/>
      <c r="H303" s="50" t="n"/>
      <c r="I303" s="29" t="n"/>
      <c r="J303" s="51">
        <f>IF($D303="","",IF($D303="労務",IFERROR(VLOOKUP($E303,条件!$B$12:$C$31,2,FALSE),"※職種未登録"),N($I303)))</f>
        <v/>
      </c>
      <c r="K303" s="52">
        <f>IF(OR($D303="",$H303="",NOT(ISNUMBER($J303))),"",N($H303)*$J303)</f>
        <v/>
      </c>
      <c r="L303" s="53" t="n"/>
    </row>
    <row r="304" ht="18" customHeight="1">
      <c r="A304" s="47" t="n">
        <v>298</v>
      </c>
      <c r="B304" s="48" t="n"/>
      <c r="C304" s="49">
        <f>IF($B304="","",IFERROR(VLOOKUP($B304,複合単価一覧!$A$7:$C$66,3,FALSE),"※Noが一覧にありません"))</f>
        <v/>
      </c>
      <c r="D304" s="9" t="n"/>
      <c r="E304" s="9" t="n"/>
      <c r="F304" s="9" t="n"/>
      <c r="G304" s="48" t="n"/>
      <c r="H304" s="50" t="n"/>
      <c r="I304" s="29" t="n"/>
      <c r="J304" s="51">
        <f>IF($D304="","",IF($D304="労務",IFERROR(VLOOKUP($E304,条件!$B$12:$C$31,2,FALSE),"※職種未登録"),N($I304)))</f>
        <v/>
      </c>
      <c r="K304" s="52">
        <f>IF(OR($D304="",$H304="",NOT(ISNUMBER($J304))),"",N($H304)*$J304)</f>
        <v/>
      </c>
      <c r="L304" s="53" t="n"/>
    </row>
    <row r="305" ht="18" customHeight="1">
      <c r="A305" s="47" t="n">
        <v>299</v>
      </c>
      <c r="B305" s="48" t="n"/>
      <c r="C305" s="49">
        <f>IF($B305="","",IFERROR(VLOOKUP($B305,複合単価一覧!$A$7:$C$66,3,FALSE),"※Noが一覧にありません"))</f>
        <v/>
      </c>
      <c r="D305" s="9" t="n"/>
      <c r="E305" s="9" t="n"/>
      <c r="F305" s="9" t="n"/>
      <c r="G305" s="48" t="n"/>
      <c r="H305" s="50" t="n"/>
      <c r="I305" s="29" t="n"/>
      <c r="J305" s="51">
        <f>IF($D305="","",IF($D305="労務",IFERROR(VLOOKUP($E305,条件!$B$12:$C$31,2,FALSE),"※職種未登録"),N($I305)))</f>
        <v/>
      </c>
      <c r="K305" s="52">
        <f>IF(OR($D305="",$H305="",NOT(ISNUMBER($J305))),"",N($H305)*$J305)</f>
        <v/>
      </c>
      <c r="L305" s="53" t="n"/>
    </row>
    <row r="306" ht="18" customHeight="1">
      <c r="A306" s="54" t="n">
        <v>300</v>
      </c>
      <c r="B306" s="55" t="n"/>
      <c r="C306" s="56">
        <f>IF($B306="","",IFERROR(VLOOKUP($B306,複合単価一覧!$A$7:$C$66,3,FALSE),"※Noが一覧にありません"))</f>
        <v/>
      </c>
      <c r="D306" s="33" t="n"/>
      <c r="E306" s="33" t="n"/>
      <c r="F306" s="33" t="n"/>
      <c r="G306" s="55" t="n"/>
      <c r="H306" s="57" t="n"/>
      <c r="I306" s="34" t="n"/>
      <c r="J306" s="58">
        <f>IF($D306="","",IF($D306="労務",IFERROR(VLOOKUP($E306,条件!$B$12:$C$31,2,FALSE),"※職種未登録"),N($I306)))</f>
        <v/>
      </c>
      <c r="K306" s="59">
        <f>IF(OR($D306="",$H306="",NOT(ISNUMBER($J306))),"",N($H306)*$J306)</f>
        <v/>
      </c>
      <c r="L306" s="60" t="n"/>
    </row>
  </sheetData>
  <mergeCells count="3">
    <mergeCell ref="A3:L3"/>
    <mergeCell ref="A2:L2"/>
    <mergeCell ref="A1:L1"/>
  </mergeCells>
  <dataValidations count="3">
    <dataValidation sqref="D7:D306" showDropDown="0" showInputMessage="0" showErrorMessage="0" allowBlank="1" type="list">
      <formula1>=マスタ!$E$4:$E$5</formula1>
    </dataValidation>
    <dataValidation sqref="G7:G306" showDropDown="0" showInputMessage="0" showErrorMessage="0" allowBlank="1" type="list">
      <formula1>=マスタ!$C$4:$C$16</formula1>
    </dataValidation>
    <dataValidation sqref="E7:E306" showDropDown="0" showInputMessage="0" showErrorMessage="0" allowBlank="1" type="list">
      <formula1>=条件!$B$12:$B$31</formula1>
    </dataValidation>
  </dataValidations>
  <printOptions horizontalCentered="1"/>
  <pageMargins left="0.35" right="0.35" top="0.5" bottom="0.5" header="0.5" footer="0.5"/>
  <pageSetup orientation="landscape" paperSize="9" fitToHeight="0" fitToWidth="1"/>
</worksheet>
</file>

<file path=xl/worksheets/sheet5.xml><?xml version="1.0" encoding="utf-8"?>
<worksheet xmlns="http://schemas.openxmlformats.org/spreadsheetml/2006/main">
  <sheetPr>
    <outlinePr summaryBelow="1" summaryRight="1"/>
    <pageSetUpPr fitToPage="1"/>
  </sheetPr>
  <dimension ref="A1:M67"/>
  <sheetViews>
    <sheetView showGridLines="0" workbookViewId="0">
      <pane ySplit="6" topLeftCell="A7" activePane="bottomLeft" state="frozen"/>
      <selection pane="bottomLeft" activeCell="A1" sqref="A1"/>
    </sheetView>
  </sheetViews>
  <sheetFormatPr baseColWidth="8" defaultRowHeight="15"/>
  <cols>
    <col width="5" customWidth="1" min="1" max="1"/>
    <col width="13" customWidth="1" min="2" max="2"/>
    <col width="34" customWidth="1" min="3" max="3"/>
    <col width="7" customWidth="1" min="4" max="4"/>
    <col width="9" customWidth="1" min="5" max="5"/>
    <col width="12" customWidth="1" min="6" max="6"/>
    <col width="13" customWidth="1" min="7" max="7"/>
    <col width="11" customWidth="1" min="8" max="8"/>
    <col width="12" customWidth="1" min="9" max="9"/>
    <col width="11" customWidth="1" min="10" max="10"/>
    <col width="11" customWidth="1" min="11" max="11"/>
    <col width="13" customWidth="1" min="12" max="12"/>
    <col width="11" customWidth="1" min="13" max="13"/>
  </cols>
  <sheetData>
    <row r="1" ht="26" customHeight="1">
      <c r="A1" s="6" t="inlineStr">
        <is>
          <t>複合単価一覧</t>
        </is>
      </c>
      <c r="B1" s="7" t="n"/>
      <c r="C1" s="7" t="n"/>
      <c r="D1" s="7" t="n"/>
      <c r="E1" s="7" t="n"/>
      <c r="F1" s="7" t="n"/>
      <c r="G1" s="7" t="n"/>
      <c r="H1" s="7" t="n"/>
      <c r="I1" s="7" t="n"/>
      <c r="J1" s="7" t="n"/>
      <c r="K1" s="7" t="n"/>
      <c r="L1" s="7" t="n"/>
      <c r="M1" s="7" t="n"/>
    </row>
    <row r="2" ht="18" customHeight="1">
      <c r="A2" s="10" t="inlineStr">
        <is>
          <t>区分・作業名・単位・材料ロス率を入力すると、単価内訳シートの入力を集計して複合単価を計算します（薄い青のセルは自動計算）。</t>
        </is>
      </c>
    </row>
    <row r="3">
      <c r="A3" s="2">
        <f>IF(条件!$C$4="","（工事名は条件シートに入力）","工事名："&amp;条件!$C$4&amp;"　　作成日："&amp;TEXT(条件!$C$7,"yyyy/m/d"))</f>
        <v/>
      </c>
    </row>
    <row r="4">
      <c r="A4" s="2">
        <f>IF(条件!$D$38="内訳書で一括計上する","※経費は複合単価に含めず、工事内訳書の末尾で一括計上します。","※経費は複合単価に含めています。")</f>
        <v/>
      </c>
    </row>
    <row r="6" ht="34" customHeight="1">
      <c r="A6" s="24" t="inlineStr">
        <is>
          <t>No</t>
        </is>
      </c>
      <c r="B6" s="25" t="inlineStr">
        <is>
          <t>区分</t>
        </is>
      </c>
      <c r="C6" s="25" t="inlineStr">
        <is>
          <t>作業名</t>
        </is>
      </c>
      <c r="D6" s="25" t="inlineStr">
        <is>
          <t>単位</t>
        </is>
      </c>
      <c r="E6" s="25" t="inlineStr">
        <is>
          <t>材料
ロス率</t>
        </is>
      </c>
      <c r="F6" s="25" t="inlineStr">
        <is>
          <t>材料費</t>
        </is>
      </c>
      <c r="G6" s="25" t="inlineStr">
        <is>
          <t>材料費
(ロス込)</t>
        </is>
      </c>
      <c r="H6" s="25" t="inlineStr">
        <is>
          <t>雑材料費</t>
        </is>
      </c>
      <c r="I6" s="25" t="inlineStr">
        <is>
          <t>労務費</t>
        </is>
      </c>
      <c r="J6" s="25" t="inlineStr">
        <is>
          <t>工具損料</t>
        </is>
      </c>
      <c r="K6" s="25" t="inlineStr">
        <is>
          <t>経費</t>
        </is>
      </c>
      <c r="L6" s="25" t="inlineStr">
        <is>
          <t>複合単価</t>
        </is>
      </c>
      <c r="M6" s="46" t="inlineStr">
        <is>
          <t>人工計</t>
        </is>
      </c>
    </row>
    <row r="7" ht="19" customHeight="1">
      <c r="A7" s="28" t="n">
        <v>1</v>
      </c>
      <c r="B7" s="48" t="n"/>
      <c r="C7" s="9" t="n"/>
      <c r="D7" s="48" t="n"/>
      <c r="E7" s="61" t="n"/>
      <c r="F7" s="62">
        <f>IF($C7="","",SUMIFS(単価内訳!$K$7:$K$306,単価内訳!$B$7:$B$306,$A7,単価内訳!$D$7:$D$306,"材料"))</f>
        <v/>
      </c>
      <c r="G7" s="62">
        <f>IF($C7="","",$F7*(1+N($E7)/100))</f>
        <v/>
      </c>
      <c r="H7" s="62">
        <f>IF($C7="","",$G7*N(条件!$D$34)/100)</f>
        <v/>
      </c>
      <c r="I7" s="62">
        <f>IF($C7="","",SUMIFS(単価内訳!$K$7:$K$306,単価内訳!$B$7:$B$306,$A7,単価内訳!$D$7:$D$306,"労務"))</f>
        <v/>
      </c>
      <c r="J7" s="62">
        <f>IF($C7="","",$I7*N(条件!$D$35)/100)</f>
        <v/>
      </c>
      <c r="K7" s="62">
        <f>IF($C7="","",IF(条件!$D$38="内訳書で一括計上する",0,($G7+$H7+$I7+$J7)*N(条件!$D$36)/100))</f>
        <v/>
      </c>
      <c r="L7" s="63">
        <f>IF($C7="","",ROUND(($G7+$H7+$I7+$J7+$K7)/MAX(N(条件!$D$37),1),0)*MAX(N(条件!$D$37),1))</f>
        <v/>
      </c>
      <c r="M7" s="64">
        <f>IF($C7="","",SUMIFS(単価内訳!$H$7:$H$306,単価内訳!$B$7:$B$306,$A7,単価内訳!$D$7:$D$306,"労務"))</f>
        <v/>
      </c>
    </row>
    <row r="8" ht="19" customHeight="1">
      <c r="A8" s="28" t="n">
        <v>2</v>
      </c>
      <c r="B8" s="48" t="n"/>
      <c r="C8" s="9" t="n"/>
      <c r="D8" s="48" t="n"/>
      <c r="E8" s="61" t="n"/>
      <c r="F8" s="62">
        <f>IF($C8="","",SUMIFS(単価内訳!$K$7:$K$306,単価内訳!$B$7:$B$306,$A8,単価内訳!$D$7:$D$306,"材料"))</f>
        <v/>
      </c>
      <c r="G8" s="62">
        <f>IF($C8="","",$F8*(1+N($E8)/100))</f>
        <v/>
      </c>
      <c r="H8" s="62">
        <f>IF($C8="","",$G8*N(条件!$D$34)/100)</f>
        <v/>
      </c>
      <c r="I8" s="62">
        <f>IF($C8="","",SUMIFS(単価内訳!$K$7:$K$306,単価内訳!$B$7:$B$306,$A8,単価内訳!$D$7:$D$306,"労務"))</f>
        <v/>
      </c>
      <c r="J8" s="62">
        <f>IF($C8="","",$I8*N(条件!$D$35)/100)</f>
        <v/>
      </c>
      <c r="K8" s="62">
        <f>IF($C8="","",IF(条件!$D$38="内訳書で一括計上する",0,($G8+$H8+$I8+$J8)*N(条件!$D$36)/100))</f>
        <v/>
      </c>
      <c r="L8" s="63">
        <f>IF($C8="","",ROUND(($G8+$H8+$I8+$J8+$K8)/MAX(N(条件!$D$37),1),0)*MAX(N(条件!$D$37),1))</f>
        <v/>
      </c>
      <c r="M8" s="64">
        <f>IF($C8="","",SUMIFS(単価内訳!$H$7:$H$306,単価内訳!$B$7:$B$306,$A8,単価内訳!$D$7:$D$306,"労務"))</f>
        <v/>
      </c>
    </row>
    <row r="9" ht="19" customHeight="1">
      <c r="A9" s="28" t="n">
        <v>3</v>
      </c>
      <c r="B9" s="48" t="n"/>
      <c r="C9" s="9" t="n"/>
      <c r="D9" s="48" t="n"/>
      <c r="E9" s="61" t="n"/>
      <c r="F9" s="62">
        <f>IF($C9="","",SUMIFS(単価内訳!$K$7:$K$306,単価内訳!$B$7:$B$306,$A9,単価内訳!$D$7:$D$306,"材料"))</f>
        <v/>
      </c>
      <c r="G9" s="62">
        <f>IF($C9="","",$F9*(1+N($E9)/100))</f>
        <v/>
      </c>
      <c r="H9" s="62">
        <f>IF($C9="","",$G9*N(条件!$D$34)/100)</f>
        <v/>
      </c>
      <c r="I9" s="62">
        <f>IF($C9="","",SUMIFS(単価内訳!$K$7:$K$306,単価内訳!$B$7:$B$306,$A9,単価内訳!$D$7:$D$306,"労務"))</f>
        <v/>
      </c>
      <c r="J9" s="62">
        <f>IF($C9="","",$I9*N(条件!$D$35)/100)</f>
        <v/>
      </c>
      <c r="K9" s="62">
        <f>IF($C9="","",IF(条件!$D$38="内訳書で一括計上する",0,($G9+$H9+$I9+$J9)*N(条件!$D$36)/100))</f>
        <v/>
      </c>
      <c r="L9" s="63">
        <f>IF($C9="","",ROUND(($G9+$H9+$I9+$J9+$K9)/MAX(N(条件!$D$37),1),0)*MAX(N(条件!$D$37),1))</f>
        <v/>
      </c>
      <c r="M9" s="64">
        <f>IF($C9="","",SUMIFS(単価内訳!$H$7:$H$306,単価内訳!$B$7:$B$306,$A9,単価内訳!$D$7:$D$306,"労務"))</f>
        <v/>
      </c>
    </row>
    <row r="10" ht="19" customHeight="1">
      <c r="A10" s="28" t="n">
        <v>4</v>
      </c>
      <c r="B10" s="48" t="n"/>
      <c r="C10" s="9" t="n"/>
      <c r="D10" s="48" t="n"/>
      <c r="E10" s="61" t="n"/>
      <c r="F10" s="62">
        <f>IF($C10="","",SUMIFS(単価内訳!$K$7:$K$306,単価内訳!$B$7:$B$306,$A10,単価内訳!$D$7:$D$306,"材料"))</f>
        <v/>
      </c>
      <c r="G10" s="62">
        <f>IF($C10="","",$F10*(1+N($E10)/100))</f>
        <v/>
      </c>
      <c r="H10" s="62">
        <f>IF($C10="","",$G10*N(条件!$D$34)/100)</f>
        <v/>
      </c>
      <c r="I10" s="62">
        <f>IF($C10="","",SUMIFS(単価内訳!$K$7:$K$306,単価内訳!$B$7:$B$306,$A10,単価内訳!$D$7:$D$306,"労務"))</f>
        <v/>
      </c>
      <c r="J10" s="62">
        <f>IF($C10="","",$I10*N(条件!$D$35)/100)</f>
        <v/>
      </c>
      <c r="K10" s="62">
        <f>IF($C10="","",IF(条件!$D$38="内訳書で一括計上する",0,($G10+$H10+$I10+$J10)*N(条件!$D$36)/100))</f>
        <v/>
      </c>
      <c r="L10" s="63">
        <f>IF($C10="","",ROUND(($G10+$H10+$I10+$J10+$K10)/MAX(N(条件!$D$37),1),0)*MAX(N(条件!$D$37),1))</f>
        <v/>
      </c>
      <c r="M10" s="64">
        <f>IF($C10="","",SUMIFS(単価内訳!$H$7:$H$306,単価内訳!$B$7:$B$306,$A10,単価内訳!$D$7:$D$306,"労務"))</f>
        <v/>
      </c>
    </row>
    <row r="11" ht="19" customHeight="1">
      <c r="A11" s="28" t="n">
        <v>5</v>
      </c>
      <c r="B11" s="48" t="n"/>
      <c r="C11" s="9" t="n"/>
      <c r="D11" s="48" t="n"/>
      <c r="E11" s="61" t="n"/>
      <c r="F11" s="62">
        <f>IF($C11="","",SUMIFS(単価内訳!$K$7:$K$306,単価内訳!$B$7:$B$306,$A11,単価内訳!$D$7:$D$306,"材料"))</f>
        <v/>
      </c>
      <c r="G11" s="62">
        <f>IF($C11="","",$F11*(1+N($E11)/100))</f>
        <v/>
      </c>
      <c r="H11" s="62">
        <f>IF($C11="","",$G11*N(条件!$D$34)/100)</f>
        <v/>
      </c>
      <c r="I11" s="62">
        <f>IF($C11="","",SUMIFS(単価内訳!$K$7:$K$306,単価内訳!$B$7:$B$306,$A11,単価内訳!$D$7:$D$306,"労務"))</f>
        <v/>
      </c>
      <c r="J11" s="62">
        <f>IF($C11="","",$I11*N(条件!$D$35)/100)</f>
        <v/>
      </c>
      <c r="K11" s="62">
        <f>IF($C11="","",IF(条件!$D$38="内訳書で一括計上する",0,($G11+$H11+$I11+$J11)*N(条件!$D$36)/100))</f>
        <v/>
      </c>
      <c r="L11" s="63">
        <f>IF($C11="","",ROUND(($G11+$H11+$I11+$J11+$K11)/MAX(N(条件!$D$37),1),0)*MAX(N(条件!$D$37),1))</f>
        <v/>
      </c>
      <c r="M11" s="64">
        <f>IF($C11="","",SUMIFS(単価内訳!$H$7:$H$306,単価内訳!$B$7:$B$306,$A11,単価内訳!$D$7:$D$306,"労務"))</f>
        <v/>
      </c>
    </row>
    <row r="12" ht="19" customHeight="1">
      <c r="A12" s="28" t="n">
        <v>6</v>
      </c>
      <c r="B12" s="48" t="n"/>
      <c r="C12" s="9" t="n"/>
      <c r="D12" s="48" t="n"/>
      <c r="E12" s="61" t="n"/>
      <c r="F12" s="62">
        <f>IF($C12="","",SUMIFS(単価内訳!$K$7:$K$306,単価内訳!$B$7:$B$306,$A12,単価内訳!$D$7:$D$306,"材料"))</f>
        <v/>
      </c>
      <c r="G12" s="62">
        <f>IF($C12="","",$F12*(1+N($E12)/100))</f>
        <v/>
      </c>
      <c r="H12" s="62">
        <f>IF($C12="","",$G12*N(条件!$D$34)/100)</f>
        <v/>
      </c>
      <c r="I12" s="62">
        <f>IF($C12="","",SUMIFS(単価内訳!$K$7:$K$306,単価内訳!$B$7:$B$306,$A12,単価内訳!$D$7:$D$306,"労務"))</f>
        <v/>
      </c>
      <c r="J12" s="62">
        <f>IF($C12="","",$I12*N(条件!$D$35)/100)</f>
        <v/>
      </c>
      <c r="K12" s="62">
        <f>IF($C12="","",IF(条件!$D$38="内訳書で一括計上する",0,($G12+$H12+$I12+$J12)*N(条件!$D$36)/100))</f>
        <v/>
      </c>
      <c r="L12" s="63">
        <f>IF($C12="","",ROUND(($G12+$H12+$I12+$J12+$K12)/MAX(N(条件!$D$37),1),0)*MAX(N(条件!$D$37),1))</f>
        <v/>
      </c>
      <c r="M12" s="64">
        <f>IF($C12="","",SUMIFS(単価内訳!$H$7:$H$306,単価内訳!$B$7:$B$306,$A12,単価内訳!$D$7:$D$306,"労務"))</f>
        <v/>
      </c>
    </row>
    <row r="13" ht="19" customHeight="1">
      <c r="A13" s="28" t="n">
        <v>7</v>
      </c>
      <c r="B13" s="48" t="n"/>
      <c r="C13" s="9" t="n"/>
      <c r="D13" s="48" t="n"/>
      <c r="E13" s="61" t="n"/>
      <c r="F13" s="62">
        <f>IF($C13="","",SUMIFS(単価内訳!$K$7:$K$306,単価内訳!$B$7:$B$306,$A13,単価内訳!$D$7:$D$306,"材料"))</f>
        <v/>
      </c>
      <c r="G13" s="62">
        <f>IF($C13="","",$F13*(1+N($E13)/100))</f>
        <v/>
      </c>
      <c r="H13" s="62">
        <f>IF($C13="","",$G13*N(条件!$D$34)/100)</f>
        <v/>
      </c>
      <c r="I13" s="62">
        <f>IF($C13="","",SUMIFS(単価内訳!$K$7:$K$306,単価内訳!$B$7:$B$306,$A13,単価内訳!$D$7:$D$306,"労務"))</f>
        <v/>
      </c>
      <c r="J13" s="62">
        <f>IF($C13="","",$I13*N(条件!$D$35)/100)</f>
        <v/>
      </c>
      <c r="K13" s="62">
        <f>IF($C13="","",IF(条件!$D$38="内訳書で一括計上する",0,($G13+$H13+$I13+$J13)*N(条件!$D$36)/100))</f>
        <v/>
      </c>
      <c r="L13" s="63">
        <f>IF($C13="","",ROUND(($G13+$H13+$I13+$J13+$K13)/MAX(N(条件!$D$37),1),0)*MAX(N(条件!$D$37),1))</f>
        <v/>
      </c>
      <c r="M13" s="64">
        <f>IF($C13="","",SUMIFS(単価内訳!$H$7:$H$306,単価内訳!$B$7:$B$306,$A13,単価内訳!$D$7:$D$306,"労務"))</f>
        <v/>
      </c>
    </row>
    <row r="14" ht="19" customHeight="1">
      <c r="A14" s="28" t="n">
        <v>8</v>
      </c>
      <c r="B14" s="48" t="n"/>
      <c r="C14" s="9" t="n"/>
      <c r="D14" s="48" t="n"/>
      <c r="E14" s="61" t="n"/>
      <c r="F14" s="62">
        <f>IF($C14="","",SUMIFS(単価内訳!$K$7:$K$306,単価内訳!$B$7:$B$306,$A14,単価内訳!$D$7:$D$306,"材料"))</f>
        <v/>
      </c>
      <c r="G14" s="62">
        <f>IF($C14="","",$F14*(1+N($E14)/100))</f>
        <v/>
      </c>
      <c r="H14" s="62">
        <f>IF($C14="","",$G14*N(条件!$D$34)/100)</f>
        <v/>
      </c>
      <c r="I14" s="62">
        <f>IF($C14="","",SUMIFS(単価内訳!$K$7:$K$306,単価内訳!$B$7:$B$306,$A14,単価内訳!$D$7:$D$306,"労務"))</f>
        <v/>
      </c>
      <c r="J14" s="62">
        <f>IF($C14="","",$I14*N(条件!$D$35)/100)</f>
        <v/>
      </c>
      <c r="K14" s="62">
        <f>IF($C14="","",IF(条件!$D$38="内訳書で一括計上する",0,($G14+$H14+$I14+$J14)*N(条件!$D$36)/100))</f>
        <v/>
      </c>
      <c r="L14" s="63">
        <f>IF($C14="","",ROUND(($G14+$H14+$I14+$J14+$K14)/MAX(N(条件!$D$37),1),0)*MAX(N(条件!$D$37),1))</f>
        <v/>
      </c>
      <c r="M14" s="64">
        <f>IF($C14="","",SUMIFS(単価内訳!$H$7:$H$306,単価内訳!$B$7:$B$306,$A14,単価内訳!$D$7:$D$306,"労務"))</f>
        <v/>
      </c>
    </row>
    <row r="15" ht="19" customHeight="1">
      <c r="A15" s="28" t="n">
        <v>9</v>
      </c>
      <c r="B15" s="48" t="n"/>
      <c r="C15" s="9" t="n"/>
      <c r="D15" s="48" t="n"/>
      <c r="E15" s="61" t="n"/>
      <c r="F15" s="62">
        <f>IF($C15="","",SUMIFS(単価内訳!$K$7:$K$306,単価内訳!$B$7:$B$306,$A15,単価内訳!$D$7:$D$306,"材料"))</f>
        <v/>
      </c>
      <c r="G15" s="62">
        <f>IF($C15="","",$F15*(1+N($E15)/100))</f>
        <v/>
      </c>
      <c r="H15" s="62">
        <f>IF($C15="","",$G15*N(条件!$D$34)/100)</f>
        <v/>
      </c>
      <c r="I15" s="62">
        <f>IF($C15="","",SUMIFS(単価内訳!$K$7:$K$306,単価内訳!$B$7:$B$306,$A15,単価内訳!$D$7:$D$306,"労務"))</f>
        <v/>
      </c>
      <c r="J15" s="62">
        <f>IF($C15="","",$I15*N(条件!$D$35)/100)</f>
        <v/>
      </c>
      <c r="K15" s="62">
        <f>IF($C15="","",IF(条件!$D$38="内訳書で一括計上する",0,($G15+$H15+$I15+$J15)*N(条件!$D$36)/100))</f>
        <v/>
      </c>
      <c r="L15" s="63">
        <f>IF($C15="","",ROUND(($G15+$H15+$I15+$J15+$K15)/MAX(N(条件!$D$37),1),0)*MAX(N(条件!$D$37),1))</f>
        <v/>
      </c>
      <c r="M15" s="64">
        <f>IF($C15="","",SUMIFS(単価内訳!$H$7:$H$306,単価内訳!$B$7:$B$306,$A15,単価内訳!$D$7:$D$306,"労務"))</f>
        <v/>
      </c>
    </row>
    <row r="16" ht="19" customHeight="1">
      <c r="A16" s="28" t="n">
        <v>10</v>
      </c>
      <c r="B16" s="48" t="n"/>
      <c r="C16" s="9" t="n"/>
      <c r="D16" s="48" t="n"/>
      <c r="E16" s="61" t="n"/>
      <c r="F16" s="62">
        <f>IF($C16="","",SUMIFS(単価内訳!$K$7:$K$306,単価内訳!$B$7:$B$306,$A16,単価内訳!$D$7:$D$306,"材料"))</f>
        <v/>
      </c>
      <c r="G16" s="62">
        <f>IF($C16="","",$F16*(1+N($E16)/100))</f>
        <v/>
      </c>
      <c r="H16" s="62">
        <f>IF($C16="","",$G16*N(条件!$D$34)/100)</f>
        <v/>
      </c>
      <c r="I16" s="62">
        <f>IF($C16="","",SUMIFS(単価内訳!$K$7:$K$306,単価内訳!$B$7:$B$306,$A16,単価内訳!$D$7:$D$306,"労務"))</f>
        <v/>
      </c>
      <c r="J16" s="62">
        <f>IF($C16="","",$I16*N(条件!$D$35)/100)</f>
        <v/>
      </c>
      <c r="K16" s="62">
        <f>IF($C16="","",IF(条件!$D$38="内訳書で一括計上する",0,($G16+$H16+$I16+$J16)*N(条件!$D$36)/100))</f>
        <v/>
      </c>
      <c r="L16" s="63">
        <f>IF($C16="","",ROUND(($G16+$H16+$I16+$J16+$K16)/MAX(N(条件!$D$37),1),0)*MAX(N(条件!$D$37),1))</f>
        <v/>
      </c>
      <c r="M16" s="64">
        <f>IF($C16="","",SUMIFS(単価内訳!$H$7:$H$306,単価内訳!$B$7:$B$306,$A16,単価内訳!$D$7:$D$306,"労務"))</f>
        <v/>
      </c>
    </row>
    <row r="17" ht="19" customHeight="1">
      <c r="A17" s="28" t="n">
        <v>11</v>
      </c>
      <c r="B17" s="48" t="n"/>
      <c r="C17" s="9" t="n"/>
      <c r="D17" s="48" t="n"/>
      <c r="E17" s="61" t="n"/>
      <c r="F17" s="62">
        <f>IF($C17="","",SUMIFS(単価内訳!$K$7:$K$306,単価内訳!$B$7:$B$306,$A17,単価内訳!$D$7:$D$306,"材料"))</f>
        <v/>
      </c>
      <c r="G17" s="62">
        <f>IF($C17="","",$F17*(1+N($E17)/100))</f>
        <v/>
      </c>
      <c r="H17" s="62">
        <f>IF($C17="","",$G17*N(条件!$D$34)/100)</f>
        <v/>
      </c>
      <c r="I17" s="62">
        <f>IF($C17="","",SUMIFS(単価内訳!$K$7:$K$306,単価内訳!$B$7:$B$306,$A17,単価内訳!$D$7:$D$306,"労務"))</f>
        <v/>
      </c>
      <c r="J17" s="62">
        <f>IF($C17="","",$I17*N(条件!$D$35)/100)</f>
        <v/>
      </c>
      <c r="K17" s="62">
        <f>IF($C17="","",IF(条件!$D$38="内訳書で一括計上する",0,($G17+$H17+$I17+$J17)*N(条件!$D$36)/100))</f>
        <v/>
      </c>
      <c r="L17" s="63">
        <f>IF($C17="","",ROUND(($G17+$H17+$I17+$J17+$K17)/MAX(N(条件!$D$37),1),0)*MAX(N(条件!$D$37),1))</f>
        <v/>
      </c>
      <c r="M17" s="64">
        <f>IF($C17="","",SUMIFS(単価内訳!$H$7:$H$306,単価内訳!$B$7:$B$306,$A17,単価内訳!$D$7:$D$306,"労務"))</f>
        <v/>
      </c>
    </row>
    <row r="18" ht="19" customHeight="1">
      <c r="A18" s="28" t="n">
        <v>12</v>
      </c>
      <c r="B18" s="48" t="n"/>
      <c r="C18" s="9" t="n"/>
      <c r="D18" s="48" t="n"/>
      <c r="E18" s="61" t="n"/>
      <c r="F18" s="62">
        <f>IF($C18="","",SUMIFS(単価内訳!$K$7:$K$306,単価内訳!$B$7:$B$306,$A18,単価内訳!$D$7:$D$306,"材料"))</f>
        <v/>
      </c>
      <c r="G18" s="62">
        <f>IF($C18="","",$F18*(1+N($E18)/100))</f>
        <v/>
      </c>
      <c r="H18" s="62">
        <f>IF($C18="","",$G18*N(条件!$D$34)/100)</f>
        <v/>
      </c>
      <c r="I18" s="62">
        <f>IF($C18="","",SUMIFS(単価内訳!$K$7:$K$306,単価内訳!$B$7:$B$306,$A18,単価内訳!$D$7:$D$306,"労務"))</f>
        <v/>
      </c>
      <c r="J18" s="62">
        <f>IF($C18="","",$I18*N(条件!$D$35)/100)</f>
        <v/>
      </c>
      <c r="K18" s="62">
        <f>IF($C18="","",IF(条件!$D$38="内訳書で一括計上する",0,($G18+$H18+$I18+$J18)*N(条件!$D$36)/100))</f>
        <v/>
      </c>
      <c r="L18" s="63">
        <f>IF($C18="","",ROUND(($G18+$H18+$I18+$J18+$K18)/MAX(N(条件!$D$37),1),0)*MAX(N(条件!$D$37),1))</f>
        <v/>
      </c>
      <c r="M18" s="64">
        <f>IF($C18="","",SUMIFS(単価内訳!$H$7:$H$306,単価内訳!$B$7:$B$306,$A18,単価内訳!$D$7:$D$306,"労務"))</f>
        <v/>
      </c>
    </row>
    <row r="19" ht="19" customHeight="1">
      <c r="A19" s="28" t="n">
        <v>13</v>
      </c>
      <c r="B19" s="48" t="n"/>
      <c r="C19" s="9" t="n"/>
      <c r="D19" s="48" t="n"/>
      <c r="E19" s="61" t="n"/>
      <c r="F19" s="62">
        <f>IF($C19="","",SUMIFS(単価内訳!$K$7:$K$306,単価内訳!$B$7:$B$306,$A19,単価内訳!$D$7:$D$306,"材料"))</f>
        <v/>
      </c>
      <c r="G19" s="62">
        <f>IF($C19="","",$F19*(1+N($E19)/100))</f>
        <v/>
      </c>
      <c r="H19" s="62">
        <f>IF($C19="","",$G19*N(条件!$D$34)/100)</f>
        <v/>
      </c>
      <c r="I19" s="62">
        <f>IF($C19="","",SUMIFS(単価内訳!$K$7:$K$306,単価内訳!$B$7:$B$306,$A19,単価内訳!$D$7:$D$306,"労務"))</f>
        <v/>
      </c>
      <c r="J19" s="62">
        <f>IF($C19="","",$I19*N(条件!$D$35)/100)</f>
        <v/>
      </c>
      <c r="K19" s="62">
        <f>IF($C19="","",IF(条件!$D$38="内訳書で一括計上する",0,($G19+$H19+$I19+$J19)*N(条件!$D$36)/100))</f>
        <v/>
      </c>
      <c r="L19" s="63">
        <f>IF($C19="","",ROUND(($G19+$H19+$I19+$J19+$K19)/MAX(N(条件!$D$37),1),0)*MAX(N(条件!$D$37),1))</f>
        <v/>
      </c>
      <c r="M19" s="64">
        <f>IF($C19="","",SUMIFS(単価内訳!$H$7:$H$306,単価内訳!$B$7:$B$306,$A19,単価内訳!$D$7:$D$306,"労務"))</f>
        <v/>
      </c>
    </row>
    <row r="20" ht="19" customHeight="1">
      <c r="A20" s="28" t="n">
        <v>14</v>
      </c>
      <c r="B20" s="48" t="n"/>
      <c r="C20" s="9" t="n"/>
      <c r="D20" s="48" t="n"/>
      <c r="E20" s="61" t="n"/>
      <c r="F20" s="62">
        <f>IF($C20="","",SUMIFS(単価内訳!$K$7:$K$306,単価内訳!$B$7:$B$306,$A20,単価内訳!$D$7:$D$306,"材料"))</f>
        <v/>
      </c>
      <c r="G20" s="62">
        <f>IF($C20="","",$F20*(1+N($E20)/100))</f>
        <v/>
      </c>
      <c r="H20" s="62">
        <f>IF($C20="","",$G20*N(条件!$D$34)/100)</f>
        <v/>
      </c>
      <c r="I20" s="62">
        <f>IF($C20="","",SUMIFS(単価内訳!$K$7:$K$306,単価内訳!$B$7:$B$306,$A20,単価内訳!$D$7:$D$306,"労務"))</f>
        <v/>
      </c>
      <c r="J20" s="62">
        <f>IF($C20="","",$I20*N(条件!$D$35)/100)</f>
        <v/>
      </c>
      <c r="K20" s="62">
        <f>IF($C20="","",IF(条件!$D$38="内訳書で一括計上する",0,($G20+$H20+$I20+$J20)*N(条件!$D$36)/100))</f>
        <v/>
      </c>
      <c r="L20" s="63">
        <f>IF($C20="","",ROUND(($G20+$H20+$I20+$J20+$K20)/MAX(N(条件!$D$37),1),0)*MAX(N(条件!$D$37),1))</f>
        <v/>
      </c>
      <c r="M20" s="64">
        <f>IF($C20="","",SUMIFS(単価内訳!$H$7:$H$306,単価内訳!$B$7:$B$306,$A20,単価内訳!$D$7:$D$306,"労務"))</f>
        <v/>
      </c>
    </row>
    <row r="21" ht="19" customHeight="1">
      <c r="A21" s="28" t="n">
        <v>15</v>
      </c>
      <c r="B21" s="48" t="n"/>
      <c r="C21" s="9" t="n"/>
      <c r="D21" s="48" t="n"/>
      <c r="E21" s="61" t="n"/>
      <c r="F21" s="62">
        <f>IF($C21="","",SUMIFS(単価内訳!$K$7:$K$306,単価内訳!$B$7:$B$306,$A21,単価内訳!$D$7:$D$306,"材料"))</f>
        <v/>
      </c>
      <c r="G21" s="62">
        <f>IF($C21="","",$F21*(1+N($E21)/100))</f>
        <v/>
      </c>
      <c r="H21" s="62">
        <f>IF($C21="","",$G21*N(条件!$D$34)/100)</f>
        <v/>
      </c>
      <c r="I21" s="62">
        <f>IF($C21="","",SUMIFS(単価内訳!$K$7:$K$306,単価内訳!$B$7:$B$306,$A21,単価内訳!$D$7:$D$306,"労務"))</f>
        <v/>
      </c>
      <c r="J21" s="62">
        <f>IF($C21="","",$I21*N(条件!$D$35)/100)</f>
        <v/>
      </c>
      <c r="K21" s="62">
        <f>IF($C21="","",IF(条件!$D$38="内訳書で一括計上する",0,($G21+$H21+$I21+$J21)*N(条件!$D$36)/100))</f>
        <v/>
      </c>
      <c r="L21" s="63">
        <f>IF($C21="","",ROUND(($G21+$H21+$I21+$J21+$K21)/MAX(N(条件!$D$37),1),0)*MAX(N(条件!$D$37),1))</f>
        <v/>
      </c>
      <c r="M21" s="64">
        <f>IF($C21="","",SUMIFS(単価内訳!$H$7:$H$306,単価内訳!$B$7:$B$306,$A21,単価内訳!$D$7:$D$306,"労務"))</f>
        <v/>
      </c>
    </row>
    <row r="22" ht="19" customHeight="1">
      <c r="A22" s="28" t="n">
        <v>16</v>
      </c>
      <c r="B22" s="48" t="n"/>
      <c r="C22" s="9" t="n"/>
      <c r="D22" s="48" t="n"/>
      <c r="E22" s="61" t="n"/>
      <c r="F22" s="62">
        <f>IF($C22="","",SUMIFS(単価内訳!$K$7:$K$306,単価内訳!$B$7:$B$306,$A22,単価内訳!$D$7:$D$306,"材料"))</f>
        <v/>
      </c>
      <c r="G22" s="62">
        <f>IF($C22="","",$F22*(1+N($E22)/100))</f>
        <v/>
      </c>
      <c r="H22" s="62">
        <f>IF($C22="","",$G22*N(条件!$D$34)/100)</f>
        <v/>
      </c>
      <c r="I22" s="62">
        <f>IF($C22="","",SUMIFS(単価内訳!$K$7:$K$306,単価内訳!$B$7:$B$306,$A22,単価内訳!$D$7:$D$306,"労務"))</f>
        <v/>
      </c>
      <c r="J22" s="62">
        <f>IF($C22="","",$I22*N(条件!$D$35)/100)</f>
        <v/>
      </c>
      <c r="K22" s="62">
        <f>IF($C22="","",IF(条件!$D$38="内訳書で一括計上する",0,($G22+$H22+$I22+$J22)*N(条件!$D$36)/100))</f>
        <v/>
      </c>
      <c r="L22" s="63">
        <f>IF($C22="","",ROUND(($G22+$H22+$I22+$J22+$K22)/MAX(N(条件!$D$37),1),0)*MAX(N(条件!$D$37),1))</f>
        <v/>
      </c>
      <c r="M22" s="64">
        <f>IF($C22="","",SUMIFS(単価内訳!$H$7:$H$306,単価内訳!$B$7:$B$306,$A22,単価内訳!$D$7:$D$306,"労務"))</f>
        <v/>
      </c>
    </row>
    <row r="23" ht="19" customHeight="1">
      <c r="A23" s="28" t="n">
        <v>17</v>
      </c>
      <c r="B23" s="48" t="n"/>
      <c r="C23" s="9" t="n"/>
      <c r="D23" s="48" t="n"/>
      <c r="E23" s="61" t="n"/>
      <c r="F23" s="62">
        <f>IF($C23="","",SUMIFS(単価内訳!$K$7:$K$306,単価内訳!$B$7:$B$306,$A23,単価内訳!$D$7:$D$306,"材料"))</f>
        <v/>
      </c>
      <c r="G23" s="62">
        <f>IF($C23="","",$F23*(1+N($E23)/100))</f>
        <v/>
      </c>
      <c r="H23" s="62">
        <f>IF($C23="","",$G23*N(条件!$D$34)/100)</f>
        <v/>
      </c>
      <c r="I23" s="62">
        <f>IF($C23="","",SUMIFS(単価内訳!$K$7:$K$306,単価内訳!$B$7:$B$306,$A23,単価内訳!$D$7:$D$306,"労務"))</f>
        <v/>
      </c>
      <c r="J23" s="62">
        <f>IF($C23="","",$I23*N(条件!$D$35)/100)</f>
        <v/>
      </c>
      <c r="K23" s="62">
        <f>IF($C23="","",IF(条件!$D$38="内訳書で一括計上する",0,($G23+$H23+$I23+$J23)*N(条件!$D$36)/100))</f>
        <v/>
      </c>
      <c r="L23" s="63">
        <f>IF($C23="","",ROUND(($G23+$H23+$I23+$J23+$K23)/MAX(N(条件!$D$37),1),0)*MAX(N(条件!$D$37),1))</f>
        <v/>
      </c>
      <c r="M23" s="64">
        <f>IF($C23="","",SUMIFS(単価内訳!$H$7:$H$306,単価内訳!$B$7:$B$306,$A23,単価内訳!$D$7:$D$306,"労務"))</f>
        <v/>
      </c>
    </row>
    <row r="24" ht="19" customHeight="1">
      <c r="A24" s="28" t="n">
        <v>18</v>
      </c>
      <c r="B24" s="48" t="n"/>
      <c r="C24" s="9" t="n"/>
      <c r="D24" s="48" t="n"/>
      <c r="E24" s="61" t="n"/>
      <c r="F24" s="62">
        <f>IF($C24="","",SUMIFS(単価内訳!$K$7:$K$306,単価内訳!$B$7:$B$306,$A24,単価内訳!$D$7:$D$306,"材料"))</f>
        <v/>
      </c>
      <c r="G24" s="62">
        <f>IF($C24="","",$F24*(1+N($E24)/100))</f>
        <v/>
      </c>
      <c r="H24" s="62">
        <f>IF($C24="","",$G24*N(条件!$D$34)/100)</f>
        <v/>
      </c>
      <c r="I24" s="62">
        <f>IF($C24="","",SUMIFS(単価内訳!$K$7:$K$306,単価内訳!$B$7:$B$306,$A24,単価内訳!$D$7:$D$306,"労務"))</f>
        <v/>
      </c>
      <c r="J24" s="62">
        <f>IF($C24="","",$I24*N(条件!$D$35)/100)</f>
        <v/>
      </c>
      <c r="K24" s="62">
        <f>IF($C24="","",IF(条件!$D$38="内訳書で一括計上する",0,($G24+$H24+$I24+$J24)*N(条件!$D$36)/100))</f>
        <v/>
      </c>
      <c r="L24" s="63">
        <f>IF($C24="","",ROUND(($G24+$H24+$I24+$J24+$K24)/MAX(N(条件!$D$37),1),0)*MAX(N(条件!$D$37),1))</f>
        <v/>
      </c>
      <c r="M24" s="64">
        <f>IF($C24="","",SUMIFS(単価内訳!$H$7:$H$306,単価内訳!$B$7:$B$306,$A24,単価内訳!$D$7:$D$306,"労務"))</f>
        <v/>
      </c>
    </row>
    <row r="25" ht="19" customHeight="1">
      <c r="A25" s="28" t="n">
        <v>19</v>
      </c>
      <c r="B25" s="48" t="n"/>
      <c r="C25" s="9" t="n"/>
      <c r="D25" s="48" t="n"/>
      <c r="E25" s="61" t="n"/>
      <c r="F25" s="62">
        <f>IF($C25="","",SUMIFS(単価内訳!$K$7:$K$306,単価内訳!$B$7:$B$306,$A25,単価内訳!$D$7:$D$306,"材料"))</f>
        <v/>
      </c>
      <c r="G25" s="62">
        <f>IF($C25="","",$F25*(1+N($E25)/100))</f>
        <v/>
      </c>
      <c r="H25" s="62">
        <f>IF($C25="","",$G25*N(条件!$D$34)/100)</f>
        <v/>
      </c>
      <c r="I25" s="62">
        <f>IF($C25="","",SUMIFS(単価内訳!$K$7:$K$306,単価内訳!$B$7:$B$306,$A25,単価内訳!$D$7:$D$306,"労務"))</f>
        <v/>
      </c>
      <c r="J25" s="62">
        <f>IF($C25="","",$I25*N(条件!$D$35)/100)</f>
        <v/>
      </c>
      <c r="K25" s="62">
        <f>IF($C25="","",IF(条件!$D$38="内訳書で一括計上する",0,($G25+$H25+$I25+$J25)*N(条件!$D$36)/100))</f>
        <v/>
      </c>
      <c r="L25" s="63">
        <f>IF($C25="","",ROUND(($G25+$H25+$I25+$J25+$K25)/MAX(N(条件!$D$37),1),0)*MAX(N(条件!$D$37),1))</f>
        <v/>
      </c>
      <c r="M25" s="64">
        <f>IF($C25="","",SUMIFS(単価内訳!$H$7:$H$306,単価内訳!$B$7:$B$306,$A25,単価内訳!$D$7:$D$306,"労務"))</f>
        <v/>
      </c>
    </row>
    <row r="26" ht="19" customHeight="1">
      <c r="A26" s="28" t="n">
        <v>20</v>
      </c>
      <c r="B26" s="48" t="n"/>
      <c r="C26" s="9" t="n"/>
      <c r="D26" s="48" t="n"/>
      <c r="E26" s="61" t="n"/>
      <c r="F26" s="62">
        <f>IF($C26="","",SUMIFS(単価内訳!$K$7:$K$306,単価内訳!$B$7:$B$306,$A26,単価内訳!$D$7:$D$306,"材料"))</f>
        <v/>
      </c>
      <c r="G26" s="62">
        <f>IF($C26="","",$F26*(1+N($E26)/100))</f>
        <v/>
      </c>
      <c r="H26" s="62">
        <f>IF($C26="","",$G26*N(条件!$D$34)/100)</f>
        <v/>
      </c>
      <c r="I26" s="62">
        <f>IF($C26="","",SUMIFS(単価内訳!$K$7:$K$306,単価内訳!$B$7:$B$306,$A26,単価内訳!$D$7:$D$306,"労務"))</f>
        <v/>
      </c>
      <c r="J26" s="62">
        <f>IF($C26="","",$I26*N(条件!$D$35)/100)</f>
        <v/>
      </c>
      <c r="K26" s="62">
        <f>IF($C26="","",IF(条件!$D$38="内訳書で一括計上する",0,($G26+$H26+$I26+$J26)*N(条件!$D$36)/100))</f>
        <v/>
      </c>
      <c r="L26" s="63">
        <f>IF($C26="","",ROUND(($G26+$H26+$I26+$J26+$K26)/MAX(N(条件!$D$37),1),0)*MAX(N(条件!$D$37),1))</f>
        <v/>
      </c>
      <c r="M26" s="64">
        <f>IF($C26="","",SUMIFS(単価内訳!$H$7:$H$306,単価内訳!$B$7:$B$306,$A26,単価内訳!$D$7:$D$306,"労務"))</f>
        <v/>
      </c>
    </row>
    <row r="27" ht="19" customHeight="1">
      <c r="A27" s="28" t="n">
        <v>21</v>
      </c>
      <c r="B27" s="48" t="n"/>
      <c r="C27" s="9" t="n"/>
      <c r="D27" s="48" t="n"/>
      <c r="E27" s="61" t="n"/>
      <c r="F27" s="62">
        <f>IF($C27="","",SUMIFS(単価内訳!$K$7:$K$306,単価内訳!$B$7:$B$306,$A27,単価内訳!$D$7:$D$306,"材料"))</f>
        <v/>
      </c>
      <c r="G27" s="62">
        <f>IF($C27="","",$F27*(1+N($E27)/100))</f>
        <v/>
      </c>
      <c r="H27" s="62">
        <f>IF($C27="","",$G27*N(条件!$D$34)/100)</f>
        <v/>
      </c>
      <c r="I27" s="62">
        <f>IF($C27="","",SUMIFS(単価内訳!$K$7:$K$306,単価内訳!$B$7:$B$306,$A27,単価内訳!$D$7:$D$306,"労務"))</f>
        <v/>
      </c>
      <c r="J27" s="62">
        <f>IF($C27="","",$I27*N(条件!$D$35)/100)</f>
        <v/>
      </c>
      <c r="K27" s="62">
        <f>IF($C27="","",IF(条件!$D$38="内訳書で一括計上する",0,($G27+$H27+$I27+$J27)*N(条件!$D$36)/100))</f>
        <v/>
      </c>
      <c r="L27" s="63">
        <f>IF($C27="","",ROUND(($G27+$H27+$I27+$J27+$K27)/MAX(N(条件!$D$37),1),0)*MAX(N(条件!$D$37),1))</f>
        <v/>
      </c>
      <c r="M27" s="64">
        <f>IF($C27="","",SUMIFS(単価内訳!$H$7:$H$306,単価内訳!$B$7:$B$306,$A27,単価内訳!$D$7:$D$306,"労務"))</f>
        <v/>
      </c>
    </row>
    <row r="28" ht="19" customHeight="1">
      <c r="A28" s="28" t="n">
        <v>22</v>
      </c>
      <c r="B28" s="48" t="n"/>
      <c r="C28" s="9" t="n"/>
      <c r="D28" s="48" t="n"/>
      <c r="E28" s="61" t="n"/>
      <c r="F28" s="62">
        <f>IF($C28="","",SUMIFS(単価内訳!$K$7:$K$306,単価内訳!$B$7:$B$306,$A28,単価内訳!$D$7:$D$306,"材料"))</f>
        <v/>
      </c>
      <c r="G28" s="62">
        <f>IF($C28="","",$F28*(1+N($E28)/100))</f>
        <v/>
      </c>
      <c r="H28" s="62">
        <f>IF($C28="","",$G28*N(条件!$D$34)/100)</f>
        <v/>
      </c>
      <c r="I28" s="62">
        <f>IF($C28="","",SUMIFS(単価内訳!$K$7:$K$306,単価内訳!$B$7:$B$306,$A28,単価内訳!$D$7:$D$306,"労務"))</f>
        <v/>
      </c>
      <c r="J28" s="62">
        <f>IF($C28="","",$I28*N(条件!$D$35)/100)</f>
        <v/>
      </c>
      <c r="K28" s="62">
        <f>IF($C28="","",IF(条件!$D$38="内訳書で一括計上する",0,($G28+$H28+$I28+$J28)*N(条件!$D$36)/100))</f>
        <v/>
      </c>
      <c r="L28" s="63">
        <f>IF($C28="","",ROUND(($G28+$H28+$I28+$J28+$K28)/MAX(N(条件!$D$37),1),0)*MAX(N(条件!$D$37),1))</f>
        <v/>
      </c>
      <c r="M28" s="64">
        <f>IF($C28="","",SUMIFS(単価内訳!$H$7:$H$306,単価内訳!$B$7:$B$306,$A28,単価内訳!$D$7:$D$306,"労務"))</f>
        <v/>
      </c>
    </row>
    <row r="29" ht="19" customHeight="1">
      <c r="A29" s="28" t="n">
        <v>23</v>
      </c>
      <c r="B29" s="48" t="n"/>
      <c r="C29" s="9" t="n"/>
      <c r="D29" s="48" t="n"/>
      <c r="E29" s="61" t="n"/>
      <c r="F29" s="62">
        <f>IF($C29="","",SUMIFS(単価内訳!$K$7:$K$306,単価内訳!$B$7:$B$306,$A29,単価内訳!$D$7:$D$306,"材料"))</f>
        <v/>
      </c>
      <c r="G29" s="62">
        <f>IF($C29="","",$F29*(1+N($E29)/100))</f>
        <v/>
      </c>
      <c r="H29" s="62">
        <f>IF($C29="","",$G29*N(条件!$D$34)/100)</f>
        <v/>
      </c>
      <c r="I29" s="62">
        <f>IF($C29="","",SUMIFS(単価内訳!$K$7:$K$306,単価内訳!$B$7:$B$306,$A29,単価内訳!$D$7:$D$306,"労務"))</f>
        <v/>
      </c>
      <c r="J29" s="62">
        <f>IF($C29="","",$I29*N(条件!$D$35)/100)</f>
        <v/>
      </c>
      <c r="K29" s="62">
        <f>IF($C29="","",IF(条件!$D$38="内訳書で一括計上する",0,($G29+$H29+$I29+$J29)*N(条件!$D$36)/100))</f>
        <v/>
      </c>
      <c r="L29" s="63">
        <f>IF($C29="","",ROUND(($G29+$H29+$I29+$J29+$K29)/MAX(N(条件!$D$37),1),0)*MAX(N(条件!$D$37),1))</f>
        <v/>
      </c>
      <c r="M29" s="64">
        <f>IF($C29="","",SUMIFS(単価内訳!$H$7:$H$306,単価内訳!$B$7:$B$306,$A29,単価内訳!$D$7:$D$306,"労務"))</f>
        <v/>
      </c>
    </row>
    <row r="30" ht="19" customHeight="1">
      <c r="A30" s="28" t="n">
        <v>24</v>
      </c>
      <c r="B30" s="48" t="n"/>
      <c r="C30" s="9" t="n"/>
      <c r="D30" s="48" t="n"/>
      <c r="E30" s="61" t="n"/>
      <c r="F30" s="62">
        <f>IF($C30="","",SUMIFS(単価内訳!$K$7:$K$306,単価内訳!$B$7:$B$306,$A30,単価内訳!$D$7:$D$306,"材料"))</f>
        <v/>
      </c>
      <c r="G30" s="62">
        <f>IF($C30="","",$F30*(1+N($E30)/100))</f>
        <v/>
      </c>
      <c r="H30" s="62">
        <f>IF($C30="","",$G30*N(条件!$D$34)/100)</f>
        <v/>
      </c>
      <c r="I30" s="62">
        <f>IF($C30="","",SUMIFS(単価内訳!$K$7:$K$306,単価内訳!$B$7:$B$306,$A30,単価内訳!$D$7:$D$306,"労務"))</f>
        <v/>
      </c>
      <c r="J30" s="62">
        <f>IF($C30="","",$I30*N(条件!$D$35)/100)</f>
        <v/>
      </c>
      <c r="K30" s="62">
        <f>IF($C30="","",IF(条件!$D$38="内訳書で一括計上する",0,($G30+$H30+$I30+$J30)*N(条件!$D$36)/100))</f>
        <v/>
      </c>
      <c r="L30" s="63">
        <f>IF($C30="","",ROUND(($G30+$H30+$I30+$J30+$K30)/MAX(N(条件!$D$37),1),0)*MAX(N(条件!$D$37),1))</f>
        <v/>
      </c>
      <c r="M30" s="64">
        <f>IF($C30="","",SUMIFS(単価内訳!$H$7:$H$306,単価内訳!$B$7:$B$306,$A30,単価内訳!$D$7:$D$306,"労務"))</f>
        <v/>
      </c>
    </row>
    <row r="31" ht="19" customHeight="1">
      <c r="A31" s="28" t="n">
        <v>25</v>
      </c>
      <c r="B31" s="48" t="n"/>
      <c r="C31" s="9" t="n"/>
      <c r="D31" s="48" t="n"/>
      <c r="E31" s="61" t="n"/>
      <c r="F31" s="62">
        <f>IF($C31="","",SUMIFS(単価内訳!$K$7:$K$306,単価内訳!$B$7:$B$306,$A31,単価内訳!$D$7:$D$306,"材料"))</f>
        <v/>
      </c>
      <c r="G31" s="62">
        <f>IF($C31="","",$F31*(1+N($E31)/100))</f>
        <v/>
      </c>
      <c r="H31" s="62">
        <f>IF($C31="","",$G31*N(条件!$D$34)/100)</f>
        <v/>
      </c>
      <c r="I31" s="62">
        <f>IF($C31="","",SUMIFS(単価内訳!$K$7:$K$306,単価内訳!$B$7:$B$306,$A31,単価内訳!$D$7:$D$306,"労務"))</f>
        <v/>
      </c>
      <c r="J31" s="62">
        <f>IF($C31="","",$I31*N(条件!$D$35)/100)</f>
        <v/>
      </c>
      <c r="K31" s="62">
        <f>IF($C31="","",IF(条件!$D$38="内訳書で一括計上する",0,($G31+$H31+$I31+$J31)*N(条件!$D$36)/100))</f>
        <v/>
      </c>
      <c r="L31" s="63">
        <f>IF($C31="","",ROUND(($G31+$H31+$I31+$J31+$K31)/MAX(N(条件!$D$37),1),0)*MAX(N(条件!$D$37),1))</f>
        <v/>
      </c>
      <c r="M31" s="64">
        <f>IF($C31="","",SUMIFS(単価内訳!$H$7:$H$306,単価内訳!$B$7:$B$306,$A31,単価内訳!$D$7:$D$306,"労務"))</f>
        <v/>
      </c>
    </row>
    <row r="32" ht="19" customHeight="1">
      <c r="A32" s="28" t="n">
        <v>26</v>
      </c>
      <c r="B32" s="48" t="n"/>
      <c r="C32" s="9" t="n"/>
      <c r="D32" s="48" t="n"/>
      <c r="E32" s="61" t="n"/>
      <c r="F32" s="62">
        <f>IF($C32="","",SUMIFS(単価内訳!$K$7:$K$306,単価内訳!$B$7:$B$306,$A32,単価内訳!$D$7:$D$306,"材料"))</f>
        <v/>
      </c>
      <c r="G32" s="62">
        <f>IF($C32="","",$F32*(1+N($E32)/100))</f>
        <v/>
      </c>
      <c r="H32" s="62">
        <f>IF($C32="","",$G32*N(条件!$D$34)/100)</f>
        <v/>
      </c>
      <c r="I32" s="62">
        <f>IF($C32="","",SUMIFS(単価内訳!$K$7:$K$306,単価内訳!$B$7:$B$306,$A32,単価内訳!$D$7:$D$306,"労務"))</f>
        <v/>
      </c>
      <c r="J32" s="62">
        <f>IF($C32="","",$I32*N(条件!$D$35)/100)</f>
        <v/>
      </c>
      <c r="K32" s="62">
        <f>IF($C32="","",IF(条件!$D$38="内訳書で一括計上する",0,($G32+$H32+$I32+$J32)*N(条件!$D$36)/100))</f>
        <v/>
      </c>
      <c r="L32" s="63">
        <f>IF($C32="","",ROUND(($G32+$H32+$I32+$J32+$K32)/MAX(N(条件!$D$37),1),0)*MAX(N(条件!$D$37),1))</f>
        <v/>
      </c>
      <c r="M32" s="64">
        <f>IF($C32="","",SUMIFS(単価内訳!$H$7:$H$306,単価内訳!$B$7:$B$306,$A32,単価内訳!$D$7:$D$306,"労務"))</f>
        <v/>
      </c>
    </row>
    <row r="33" ht="19" customHeight="1">
      <c r="A33" s="28" t="n">
        <v>27</v>
      </c>
      <c r="B33" s="48" t="n"/>
      <c r="C33" s="9" t="n"/>
      <c r="D33" s="48" t="n"/>
      <c r="E33" s="61" t="n"/>
      <c r="F33" s="62">
        <f>IF($C33="","",SUMIFS(単価内訳!$K$7:$K$306,単価内訳!$B$7:$B$306,$A33,単価内訳!$D$7:$D$306,"材料"))</f>
        <v/>
      </c>
      <c r="G33" s="62">
        <f>IF($C33="","",$F33*(1+N($E33)/100))</f>
        <v/>
      </c>
      <c r="H33" s="62">
        <f>IF($C33="","",$G33*N(条件!$D$34)/100)</f>
        <v/>
      </c>
      <c r="I33" s="62">
        <f>IF($C33="","",SUMIFS(単価内訳!$K$7:$K$306,単価内訳!$B$7:$B$306,$A33,単価内訳!$D$7:$D$306,"労務"))</f>
        <v/>
      </c>
      <c r="J33" s="62">
        <f>IF($C33="","",$I33*N(条件!$D$35)/100)</f>
        <v/>
      </c>
      <c r="K33" s="62">
        <f>IF($C33="","",IF(条件!$D$38="内訳書で一括計上する",0,($G33+$H33+$I33+$J33)*N(条件!$D$36)/100))</f>
        <v/>
      </c>
      <c r="L33" s="63">
        <f>IF($C33="","",ROUND(($G33+$H33+$I33+$J33+$K33)/MAX(N(条件!$D$37),1),0)*MAX(N(条件!$D$37),1))</f>
        <v/>
      </c>
      <c r="M33" s="64">
        <f>IF($C33="","",SUMIFS(単価内訳!$H$7:$H$306,単価内訳!$B$7:$B$306,$A33,単価内訳!$D$7:$D$306,"労務"))</f>
        <v/>
      </c>
    </row>
    <row r="34" ht="19" customHeight="1">
      <c r="A34" s="28" t="n">
        <v>28</v>
      </c>
      <c r="B34" s="48" t="n"/>
      <c r="C34" s="9" t="n"/>
      <c r="D34" s="48" t="n"/>
      <c r="E34" s="61" t="n"/>
      <c r="F34" s="62">
        <f>IF($C34="","",SUMIFS(単価内訳!$K$7:$K$306,単価内訳!$B$7:$B$306,$A34,単価内訳!$D$7:$D$306,"材料"))</f>
        <v/>
      </c>
      <c r="G34" s="62">
        <f>IF($C34="","",$F34*(1+N($E34)/100))</f>
        <v/>
      </c>
      <c r="H34" s="62">
        <f>IF($C34="","",$G34*N(条件!$D$34)/100)</f>
        <v/>
      </c>
      <c r="I34" s="62">
        <f>IF($C34="","",SUMIFS(単価内訳!$K$7:$K$306,単価内訳!$B$7:$B$306,$A34,単価内訳!$D$7:$D$306,"労務"))</f>
        <v/>
      </c>
      <c r="J34" s="62">
        <f>IF($C34="","",$I34*N(条件!$D$35)/100)</f>
        <v/>
      </c>
      <c r="K34" s="62">
        <f>IF($C34="","",IF(条件!$D$38="内訳書で一括計上する",0,($G34+$H34+$I34+$J34)*N(条件!$D$36)/100))</f>
        <v/>
      </c>
      <c r="L34" s="63">
        <f>IF($C34="","",ROUND(($G34+$H34+$I34+$J34+$K34)/MAX(N(条件!$D$37),1),0)*MAX(N(条件!$D$37),1))</f>
        <v/>
      </c>
      <c r="M34" s="64">
        <f>IF($C34="","",SUMIFS(単価内訳!$H$7:$H$306,単価内訳!$B$7:$B$306,$A34,単価内訳!$D$7:$D$306,"労務"))</f>
        <v/>
      </c>
    </row>
    <row r="35" ht="19" customHeight="1">
      <c r="A35" s="28" t="n">
        <v>29</v>
      </c>
      <c r="B35" s="48" t="n"/>
      <c r="C35" s="9" t="n"/>
      <c r="D35" s="48" t="n"/>
      <c r="E35" s="61" t="n"/>
      <c r="F35" s="62">
        <f>IF($C35="","",SUMIFS(単価内訳!$K$7:$K$306,単価内訳!$B$7:$B$306,$A35,単価内訳!$D$7:$D$306,"材料"))</f>
        <v/>
      </c>
      <c r="G35" s="62">
        <f>IF($C35="","",$F35*(1+N($E35)/100))</f>
        <v/>
      </c>
      <c r="H35" s="62">
        <f>IF($C35="","",$G35*N(条件!$D$34)/100)</f>
        <v/>
      </c>
      <c r="I35" s="62">
        <f>IF($C35="","",SUMIFS(単価内訳!$K$7:$K$306,単価内訳!$B$7:$B$306,$A35,単価内訳!$D$7:$D$306,"労務"))</f>
        <v/>
      </c>
      <c r="J35" s="62">
        <f>IF($C35="","",$I35*N(条件!$D$35)/100)</f>
        <v/>
      </c>
      <c r="K35" s="62">
        <f>IF($C35="","",IF(条件!$D$38="内訳書で一括計上する",0,($G35+$H35+$I35+$J35)*N(条件!$D$36)/100))</f>
        <v/>
      </c>
      <c r="L35" s="63">
        <f>IF($C35="","",ROUND(($G35+$H35+$I35+$J35+$K35)/MAX(N(条件!$D$37),1),0)*MAX(N(条件!$D$37),1))</f>
        <v/>
      </c>
      <c r="M35" s="64">
        <f>IF($C35="","",SUMIFS(単価内訳!$H$7:$H$306,単価内訳!$B$7:$B$306,$A35,単価内訳!$D$7:$D$306,"労務"))</f>
        <v/>
      </c>
    </row>
    <row r="36" ht="19" customHeight="1">
      <c r="A36" s="28" t="n">
        <v>30</v>
      </c>
      <c r="B36" s="48" t="n"/>
      <c r="C36" s="9" t="n"/>
      <c r="D36" s="48" t="n"/>
      <c r="E36" s="61" t="n"/>
      <c r="F36" s="62">
        <f>IF($C36="","",SUMIFS(単価内訳!$K$7:$K$306,単価内訳!$B$7:$B$306,$A36,単価内訳!$D$7:$D$306,"材料"))</f>
        <v/>
      </c>
      <c r="G36" s="62">
        <f>IF($C36="","",$F36*(1+N($E36)/100))</f>
        <v/>
      </c>
      <c r="H36" s="62">
        <f>IF($C36="","",$G36*N(条件!$D$34)/100)</f>
        <v/>
      </c>
      <c r="I36" s="62">
        <f>IF($C36="","",SUMIFS(単価内訳!$K$7:$K$306,単価内訳!$B$7:$B$306,$A36,単価内訳!$D$7:$D$306,"労務"))</f>
        <v/>
      </c>
      <c r="J36" s="62">
        <f>IF($C36="","",$I36*N(条件!$D$35)/100)</f>
        <v/>
      </c>
      <c r="K36" s="62">
        <f>IF($C36="","",IF(条件!$D$38="内訳書で一括計上する",0,($G36+$H36+$I36+$J36)*N(条件!$D$36)/100))</f>
        <v/>
      </c>
      <c r="L36" s="63">
        <f>IF($C36="","",ROUND(($G36+$H36+$I36+$J36+$K36)/MAX(N(条件!$D$37),1),0)*MAX(N(条件!$D$37),1))</f>
        <v/>
      </c>
      <c r="M36" s="64">
        <f>IF($C36="","",SUMIFS(単価内訳!$H$7:$H$306,単価内訳!$B$7:$B$306,$A36,単価内訳!$D$7:$D$306,"労務"))</f>
        <v/>
      </c>
    </row>
    <row r="37" ht="19" customHeight="1">
      <c r="A37" s="28" t="n">
        <v>31</v>
      </c>
      <c r="B37" s="48" t="n"/>
      <c r="C37" s="9" t="n"/>
      <c r="D37" s="48" t="n"/>
      <c r="E37" s="61" t="n"/>
      <c r="F37" s="62">
        <f>IF($C37="","",SUMIFS(単価内訳!$K$7:$K$306,単価内訳!$B$7:$B$306,$A37,単価内訳!$D$7:$D$306,"材料"))</f>
        <v/>
      </c>
      <c r="G37" s="62">
        <f>IF($C37="","",$F37*(1+N($E37)/100))</f>
        <v/>
      </c>
      <c r="H37" s="62">
        <f>IF($C37="","",$G37*N(条件!$D$34)/100)</f>
        <v/>
      </c>
      <c r="I37" s="62">
        <f>IF($C37="","",SUMIFS(単価内訳!$K$7:$K$306,単価内訳!$B$7:$B$306,$A37,単価内訳!$D$7:$D$306,"労務"))</f>
        <v/>
      </c>
      <c r="J37" s="62">
        <f>IF($C37="","",$I37*N(条件!$D$35)/100)</f>
        <v/>
      </c>
      <c r="K37" s="62">
        <f>IF($C37="","",IF(条件!$D$38="内訳書で一括計上する",0,($G37+$H37+$I37+$J37)*N(条件!$D$36)/100))</f>
        <v/>
      </c>
      <c r="L37" s="63">
        <f>IF($C37="","",ROUND(($G37+$H37+$I37+$J37+$K37)/MAX(N(条件!$D$37),1),0)*MAX(N(条件!$D$37),1))</f>
        <v/>
      </c>
      <c r="M37" s="64">
        <f>IF($C37="","",SUMIFS(単価内訳!$H$7:$H$306,単価内訳!$B$7:$B$306,$A37,単価内訳!$D$7:$D$306,"労務"))</f>
        <v/>
      </c>
    </row>
    <row r="38" ht="19" customHeight="1">
      <c r="A38" s="28" t="n">
        <v>32</v>
      </c>
      <c r="B38" s="48" t="n"/>
      <c r="C38" s="9" t="n"/>
      <c r="D38" s="48" t="n"/>
      <c r="E38" s="61" t="n"/>
      <c r="F38" s="62">
        <f>IF($C38="","",SUMIFS(単価内訳!$K$7:$K$306,単価内訳!$B$7:$B$306,$A38,単価内訳!$D$7:$D$306,"材料"))</f>
        <v/>
      </c>
      <c r="G38" s="62">
        <f>IF($C38="","",$F38*(1+N($E38)/100))</f>
        <v/>
      </c>
      <c r="H38" s="62">
        <f>IF($C38="","",$G38*N(条件!$D$34)/100)</f>
        <v/>
      </c>
      <c r="I38" s="62">
        <f>IF($C38="","",SUMIFS(単価内訳!$K$7:$K$306,単価内訳!$B$7:$B$306,$A38,単価内訳!$D$7:$D$306,"労務"))</f>
        <v/>
      </c>
      <c r="J38" s="62">
        <f>IF($C38="","",$I38*N(条件!$D$35)/100)</f>
        <v/>
      </c>
      <c r="K38" s="62">
        <f>IF($C38="","",IF(条件!$D$38="内訳書で一括計上する",0,($G38+$H38+$I38+$J38)*N(条件!$D$36)/100))</f>
        <v/>
      </c>
      <c r="L38" s="63">
        <f>IF($C38="","",ROUND(($G38+$H38+$I38+$J38+$K38)/MAX(N(条件!$D$37),1),0)*MAX(N(条件!$D$37),1))</f>
        <v/>
      </c>
      <c r="M38" s="64">
        <f>IF($C38="","",SUMIFS(単価内訳!$H$7:$H$306,単価内訳!$B$7:$B$306,$A38,単価内訳!$D$7:$D$306,"労務"))</f>
        <v/>
      </c>
    </row>
    <row r="39" ht="19" customHeight="1">
      <c r="A39" s="28" t="n">
        <v>33</v>
      </c>
      <c r="B39" s="48" t="n"/>
      <c r="C39" s="9" t="n"/>
      <c r="D39" s="48" t="n"/>
      <c r="E39" s="61" t="n"/>
      <c r="F39" s="62">
        <f>IF($C39="","",SUMIFS(単価内訳!$K$7:$K$306,単価内訳!$B$7:$B$306,$A39,単価内訳!$D$7:$D$306,"材料"))</f>
        <v/>
      </c>
      <c r="G39" s="62">
        <f>IF($C39="","",$F39*(1+N($E39)/100))</f>
        <v/>
      </c>
      <c r="H39" s="62">
        <f>IF($C39="","",$G39*N(条件!$D$34)/100)</f>
        <v/>
      </c>
      <c r="I39" s="62">
        <f>IF($C39="","",SUMIFS(単価内訳!$K$7:$K$306,単価内訳!$B$7:$B$306,$A39,単価内訳!$D$7:$D$306,"労務"))</f>
        <v/>
      </c>
      <c r="J39" s="62">
        <f>IF($C39="","",$I39*N(条件!$D$35)/100)</f>
        <v/>
      </c>
      <c r="K39" s="62">
        <f>IF($C39="","",IF(条件!$D$38="内訳書で一括計上する",0,($G39+$H39+$I39+$J39)*N(条件!$D$36)/100))</f>
        <v/>
      </c>
      <c r="L39" s="63">
        <f>IF($C39="","",ROUND(($G39+$H39+$I39+$J39+$K39)/MAX(N(条件!$D$37),1),0)*MAX(N(条件!$D$37),1))</f>
        <v/>
      </c>
      <c r="M39" s="64">
        <f>IF($C39="","",SUMIFS(単価内訳!$H$7:$H$306,単価内訳!$B$7:$B$306,$A39,単価内訳!$D$7:$D$306,"労務"))</f>
        <v/>
      </c>
    </row>
    <row r="40" ht="19" customHeight="1">
      <c r="A40" s="28" t="n">
        <v>34</v>
      </c>
      <c r="B40" s="48" t="n"/>
      <c r="C40" s="9" t="n"/>
      <c r="D40" s="48" t="n"/>
      <c r="E40" s="61" t="n"/>
      <c r="F40" s="62">
        <f>IF($C40="","",SUMIFS(単価内訳!$K$7:$K$306,単価内訳!$B$7:$B$306,$A40,単価内訳!$D$7:$D$306,"材料"))</f>
        <v/>
      </c>
      <c r="G40" s="62">
        <f>IF($C40="","",$F40*(1+N($E40)/100))</f>
        <v/>
      </c>
      <c r="H40" s="62">
        <f>IF($C40="","",$G40*N(条件!$D$34)/100)</f>
        <v/>
      </c>
      <c r="I40" s="62">
        <f>IF($C40="","",SUMIFS(単価内訳!$K$7:$K$306,単価内訳!$B$7:$B$306,$A40,単価内訳!$D$7:$D$306,"労務"))</f>
        <v/>
      </c>
      <c r="J40" s="62">
        <f>IF($C40="","",$I40*N(条件!$D$35)/100)</f>
        <v/>
      </c>
      <c r="K40" s="62">
        <f>IF($C40="","",IF(条件!$D$38="内訳書で一括計上する",0,($G40+$H40+$I40+$J40)*N(条件!$D$36)/100))</f>
        <v/>
      </c>
      <c r="L40" s="63">
        <f>IF($C40="","",ROUND(($G40+$H40+$I40+$J40+$K40)/MAX(N(条件!$D$37),1),0)*MAX(N(条件!$D$37),1))</f>
        <v/>
      </c>
      <c r="M40" s="64">
        <f>IF($C40="","",SUMIFS(単価内訳!$H$7:$H$306,単価内訳!$B$7:$B$306,$A40,単価内訳!$D$7:$D$306,"労務"))</f>
        <v/>
      </c>
    </row>
    <row r="41" ht="19" customHeight="1">
      <c r="A41" s="28" t="n">
        <v>35</v>
      </c>
      <c r="B41" s="48" t="n"/>
      <c r="C41" s="9" t="n"/>
      <c r="D41" s="48" t="n"/>
      <c r="E41" s="61" t="n"/>
      <c r="F41" s="62">
        <f>IF($C41="","",SUMIFS(単価内訳!$K$7:$K$306,単価内訳!$B$7:$B$306,$A41,単価内訳!$D$7:$D$306,"材料"))</f>
        <v/>
      </c>
      <c r="G41" s="62">
        <f>IF($C41="","",$F41*(1+N($E41)/100))</f>
        <v/>
      </c>
      <c r="H41" s="62">
        <f>IF($C41="","",$G41*N(条件!$D$34)/100)</f>
        <v/>
      </c>
      <c r="I41" s="62">
        <f>IF($C41="","",SUMIFS(単価内訳!$K$7:$K$306,単価内訳!$B$7:$B$306,$A41,単価内訳!$D$7:$D$306,"労務"))</f>
        <v/>
      </c>
      <c r="J41" s="62">
        <f>IF($C41="","",$I41*N(条件!$D$35)/100)</f>
        <v/>
      </c>
      <c r="K41" s="62">
        <f>IF($C41="","",IF(条件!$D$38="内訳書で一括計上する",0,($G41+$H41+$I41+$J41)*N(条件!$D$36)/100))</f>
        <v/>
      </c>
      <c r="L41" s="63">
        <f>IF($C41="","",ROUND(($G41+$H41+$I41+$J41+$K41)/MAX(N(条件!$D$37),1),0)*MAX(N(条件!$D$37),1))</f>
        <v/>
      </c>
      <c r="M41" s="64">
        <f>IF($C41="","",SUMIFS(単価内訳!$H$7:$H$306,単価内訳!$B$7:$B$306,$A41,単価内訳!$D$7:$D$306,"労務"))</f>
        <v/>
      </c>
    </row>
    <row r="42" ht="19" customHeight="1">
      <c r="A42" s="28" t="n">
        <v>36</v>
      </c>
      <c r="B42" s="48" t="n"/>
      <c r="C42" s="9" t="n"/>
      <c r="D42" s="48" t="n"/>
      <c r="E42" s="61" t="n"/>
      <c r="F42" s="62">
        <f>IF($C42="","",SUMIFS(単価内訳!$K$7:$K$306,単価内訳!$B$7:$B$306,$A42,単価内訳!$D$7:$D$306,"材料"))</f>
        <v/>
      </c>
      <c r="G42" s="62">
        <f>IF($C42="","",$F42*(1+N($E42)/100))</f>
        <v/>
      </c>
      <c r="H42" s="62">
        <f>IF($C42="","",$G42*N(条件!$D$34)/100)</f>
        <v/>
      </c>
      <c r="I42" s="62">
        <f>IF($C42="","",SUMIFS(単価内訳!$K$7:$K$306,単価内訳!$B$7:$B$306,$A42,単価内訳!$D$7:$D$306,"労務"))</f>
        <v/>
      </c>
      <c r="J42" s="62">
        <f>IF($C42="","",$I42*N(条件!$D$35)/100)</f>
        <v/>
      </c>
      <c r="K42" s="62">
        <f>IF($C42="","",IF(条件!$D$38="内訳書で一括計上する",0,($G42+$H42+$I42+$J42)*N(条件!$D$36)/100))</f>
        <v/>
      </c>
      <c r="L42" s="63">
        <f>IF($C42="","",ROUND(($G42+$H42+$I42+$J42+$K42)/MAX(N(条件!$D$37),1),0)*MAX(N(条件!$D$37),1))</f>
        <v/>
      </c>
      <c r="M42" s="64">
        <f>IF($C42="","",SUMIFS(単価内訳!$H$7:$H$306,単価内訳!$B$7:$B$306,$A42,単価内訳!$D$7:$D$306,"労務"))</f>
        <v/>
      </c>
    </row>
    <row r="43" ht="19" customHeight="1">
      <c r="A43" s="28" t="n">
        <v>37</v>
      </c>
      <c r="B43" s="48" t="n"/>
      <c r="C43" s="9" t="n"/>
      <c r="D43" s="48" t="n"/>
      <c r="E43" s="61" t="n"/>
      <c r="F43" s="62">
        <f>IF($C43="","",SUMIFS(単価内訳!$K$7:$K$306,単価内訳!$B$7:$B$306,$A43,単価内訳!$D$7:$D$306,"材料"))</f>
        <v/>
      </c>
      <c r="G43" s="62">
        <f>IF($C43="","",$F43*(1+N($E43)/100))</f>
        <v/>
      </c>
      <c r="H43" s="62">
        <f>IF($C43="","",$G43*N(条件!$D$34)/100)</f>
        <v/>
      </c>
      <c r="I43" s="62">
        <f>IF($C43="","",SUMIFS(単価内訳!$K$7:$K$306,単価内訳!$B$7:$B$306,$A43,単価内訳!$D$7:$D$306,"労務"))</f>
        <v/>
      </c>
      <c r="J43" s="62">
        <f>IF($C43="","",$I43*N(条件!$D$35)/100)</f>
        <v/>
      </c>
      <c r="K43" s="62">
        <f>IF($C43="","",IF(条件!$D$38="内訳書で一括計上する",0,($G43+$H43+$I43+$J43)*N(条件!$D$36)/100))</f>
        <v/>
      </c>
      <c r="L43" s="63">
        <f>IF($C43="","",ROUND(($G43+$H43+$I43+$J43+$K43)/MAX(N(条件!$D$37),1),0)*MAX(N(条件!$D$37),1))</f>
        <v/>
      </c>
      <c r="M43" s="64">
        <f>IF($C43="","",SUMIFS(単価内訳!$H$7:$H$306,単価内訳!$B$7:$B$306,$A43,単価内訳!$D$7:$D$306,"労務"))</f>
        <v/>
      </c>
    </row>
    <row r="44" ht="19" customHeight="1">
      <c r="A44" s="28" t="n">
        <v>38</v>
      </c>
      <c r="B44" s="48" t="n"/>
      <c r="C44" s="9" t="n"/>
      <c r="D44" s="48" t="n"/>
      <c r="E44" s="61" t="n"/>
      <c r="F44" s="62">
        <f>IF($C44="","",SUMIFS(単価内訳!$K$7:$K$306,単価内訳!$B$7:$B$306,$A44,単価内訳!$D$7:$D$306,"材料"))</f>
        <v/>
      </c>
      <c r="G44" s="62">
        <f>IF($C44="","",$F44*(1+N($E44)/100))</f>
        <v/>
      </c>
      <c r="H44" s="62">
        <f>IF($C44="","",$G44*N(条件!$D$34)/100)</f>
        <v/>
      </c>
      <c r="I44" s="62">
        <f>IF($C44="","",SUMIFS(単価内訳!$K$7:$K$306,単価内訳!$B$7:$B$306,$A44,単価内訳!$D$7:$D$306,"労務"))</f>
        <v/>
      </c>
      <c r="J44" s="62">
        <f>IF($C44="","",$I44*N(条件!$D$35)/100)</f>
        <v/>
      </c>
      <c r="K44" s="62">
        <f>IF($C44="","",IF(条件!$D$38="内訳書で一括計上する",0,($G44+$H44+$I44+$J44)*N(条件!$D$36)/100))</f>
        <v/>
      </c>
      <c r="L44" s="63">
        <f>IF($C44="","",ROUND(($G44+$H44+$I44+$J44+$K44)/MAX(N(条件!$D$37),1),0)*MAX(N(条件!$D$37),1))</f>
        <v/>
      </c>
      <c r="M44" s="64">
        <f>IF($C44="","",SUMIFS(単価内訳!$H$7:$H$306,単価内訳!$B$7:$B$306,$A44,単価内訳!$D$7:$D$306,"労務"))</f>
        <v/>
      </c>
    </row>
    <row r="45" ht="19" customHeight="1">
      <c r="A45" s="28" t="n">
        <v>39</v>
      </c>
      <c r="B45" s="48" t="n"/>
      <c r="C45" s="9" t="n"/>
      <c r="D45" s="48" t="n"/>
      <c r="E45" s="61" t="n"/>
      <c r="F45" s="62">
        <f>IF($C45="","",SUMIFS(単価内訳!$K$7:$K$306,単価内訳!$B$7:$B$306,$A45,単価内訳!$D$7:$D$306,"材料"))</f>
        <v/>
      </c>
      <c r="G45" s="62">
        <f>IF($C45="","",$F45*(1+N($E45)/100))</f>
        <v/>
      </c>
      <c r="H45" s="62">
        <f>IF($C45="","",$G45*N(条件!$D$34)/100)</f>
        <v/>
      </c>
      <c r="I45" s="62">
        <f>IF($C45="","",SUMIFS(単価内訳!$K$7:$K$306,単価内訳!$B$7:$B$306,$A45,単価内訳!$D$7:$D$306,"労務"))</f>
        <v/>
      </c>
      <c r="J45" s="62">
        <f>IF($C45="","",$I45*N(条件!$D$35)/100)</f>
        <v/>
      </c>
      <c r="K45" s="62">
        <f>IF($C45="","",IF(条件!$D$38="内訳書で一括計上する",0,($G45+$H45+$I45+$J45)*N(条件!$D$36)/100))</f>
        <v/>
      </c>
      <c r="L45" s="63">
        <f>IF($C45="","",ROUND(($G45+$H45+$I45+$J45+$K45)/MAX(N(条件!$D$37),1),0)*MAX(N(条件!$D$37),1))</f>
        <v/>
      </c>
      <c r="M45" s="64">
        <f>IF($C45="","",SUMIFS(単価内訳!$H$7:$H$306,単価内訳!$B$7:$B$306,$A45,単価内訳!$D$7:$D$306,"労務"))</f>
        <v/>
      </c>
    </row>
    <row r="46" ht="19" customHeight="1">
      <c r="A46" s="28" t="n">
        <v>40</v>
      </c>
      <c r="B46" s="48" t="n"/>
      <c r="C46" s="9" t="n"/>
      <c r="D46" s="48" t="n"/>
      <c r="E46" s="61" t="n"/>
      <c r="F46" s="62">
        <f>IF($C46="","",SUMIFS(単価内訳!$K$7:$K$306,単価内訳!$B$7:$B$306,$A46,単価内訳!$D$7:$D$306,"材料"))</f>
        <v/>
      </c>
      <c r="G46" s="62">
        <f>IF($C46="","",$F46*(1+N($E46)/100))</f>
        <v/>
      </c>
      <c r="H46" s="62">
        <f>IF($C46="","",$G46*N(条件!$D$34)/100)</f>
        <v/>
      </c>
      <c r="I46" s="62">
        <f>IF($C46="","",SUMIFS(単価内訳!$K$7:$K$306,単価内訳!$B$7:$B$306,$A46,単価内訳!$D$7:$D$306,"労務"))</f>
        <v/>
      </c>
      <c r="J46" s="62">
        <f>IF($C46="","",$I46*N(条件!$D$35)/100)</f>
        <v/>
      </c>
      <c r="K46" s="62">
        <f>IF($C46="","",IF(条件!$D$38="内訳書で一括計上する",0,($G46+$H46+$I46+$J46)*N(条件!$D$36)/100))</f>
        <v/>
      </c>
      <c r="L46" s="63">
        <f>IF($C46="","",ROUND(($G46+$H46+$I46+$J46+$K46)/MAX(N(条件!$D$37),1),0)*MAX(N(条件!$D$37),1))</f>
        <v/>
      </c>
      <c r="M46" s="64">
        <f>IF($C46="","",SUMIFS(単価内訳!$H$7:$H$306,単価内訳!$B$7:$B$306,$A46,単価内訳!$D$7:$D$306,"労務"))</f>
        <v/>
      </c>
    </row>
    <row r="47" ht="19" customHeight="1">
      <c r="A47" s="28" t="n">
        <v>41</v>
      </c>
      <c r="B47" s="48" t="n"/>
      <c r="C47" s="9" t="n"/>
      <c r="D47" s="48" t="n"/>
      <c r="E47" s="61" t="n"/>
      <c r="F47" s="62">
        <f>IF($C47="","",SUMIFS(単価内訳!$K$7:$K$306,単価内訳!$B$7:$B$306,$A47,単価内訳!$D$7:$D$306,"材料"))</f>
        <v/>
      </c>
      <c r="G47" s="62">
        <f>IF($C47="","",$F47*(1+N($E47)/100))</f>
        <v/>
      </c>
      <c r="H47" s="62">
        <f>IF($C47="","",$G47*N(条件!$D$34)/100)</f>
        <v/>
      </c>
      <c r="I47" s="62">
        <f>IF($C47="","",SUMIFS(単価内訳!$K$7:$K$306,単価内訳!$B$7:$B$306,$A47,単価内訳!$D$7:$D$306,"労務"))</f>
        <v/>
      </c>
      <c r="J47" s="62">
        <f>IF($C47="","",$I47*N(条件!$D$35)/100)</f>
        <v/>
      </c>
      <c r="K47" s="62">
        <f>IF($C47="","",IF(条件!$D$38="内訳書で一括計上する",0,($G47+$H47+$I47+$J47)*N(条件!$D$36)/100))</f>
        <v/>
      </c>
      <c r="L47" s="63">
        <f>IF($C47="","",ROUND(($G47+$H47+$I47+$J47+$K47)/MAX(N(条件!$D$37),1),0)*MAX(N(条件!$D$37),1))</f>
        <v/>
      </c>
      <c r="M47" s="64">
        <f>IF($C47="","",SUMIFS(単価内訳!$H$7:$H$306,単価内訳!$B$7:$B$306,$A47,単価内訳!$D$7:$D$306,"労務"))</f>
        <v/>
      </c>
    </row>
    <row r="48" ht="19" customHeight="1">
      <c r="A48" s="28" t="n">
        <v>42</v>
      </c>
      <c r="B48" s="48" t="n"/>
      <c r="C48" s="9" t="n"/>
      <c r="D48" s="48" t="n"/>
      <c r="E48" s="61" t="n"/>
      <c r="F48" s="62">
        <f>IF($C48="","",SUMIFS(単価内訳!$K$7:$K$306,単価内訳!$B$7:$B$306,$A48,単価内訳!$D$7:$D$306,"材料"))</f>
        <v/>
      </c>
      <c r="G48" s="62">
        <f>IF($C48="","",$F48*(1+N($E48)/100))</f>
        <v/>
      </c>
      <c r="H48" s="62">
        <f>IF($C48="","",$G48*N(条件!$D$34)/100)</f>
        <v/>
      </c>
      <c r="I48" s="62">
        <f>IF($C48="","",SUMIFS(単価内訳!$K$7:$K$306,単価内訳!$B$7:$B$306,$A48,単価内訳!$D$7:$D$306,"労務"))</f>
        <v/>
      </c>
      <c r="J48" s="62">
        <f>IF($C48="","",$I48*N(条件!$D$35)/100)</f>
        <v/>
      </c>
      <c r="K48" s="62">
        <f>IF($C48="","",IF(条件!$D$38="内訳書で一括計上する",0,($G48+$H48+$I48+$J48)*N(条件!$D$36)/100))</f>
        <v/>
      </c>
      <c r="L48" s="63">
        <f>IF($C48="","",ROUND(($G48+$H48+$I48+$J48+$K48)/MAX(N(条件!$D$37),1),0)*MAX(N(条件!$D$37),1))</f>
        <v/>
      </c>
      <c r="M48" s="64">
        <f>IF($C48="","",SUMIFS(単価内訳!$H$7:$H$306,単価内訳!$B$7:$B$306,$A48,単価内訳!$D$7:$D$306,"労務"))</f>
        <v/>
      </c>
    </row>
    <row r="49" ht="19" customHeight="1">
      <c r="A49" s="28" t="n">
        <v>43</v>
      </c>
      <c r="B49" s="48" t="n"/>
      <c r="C49" s="9" t="n"/>
      <c r="D49" s="48" t="n"/>
      <c r="E49" s="61" t="n"/>
      <c r="F49" s="62">
        <f>IF($C49="","",SUMIFS(単価内訳!$K$7:$K$306,単価内訳!$B$7:$B$306,$A49,単価内訳!$D$7:$D$306,"材料"))</f>
        <v/>
      </c>
      <c r="G49" s="62">
        <f>IF($C49="","",$F49*(1+N($E49)/100))</f>
        <v/>
      </c>
      <c r="H49" s="62">
        <f>IF($C49="","",$G49*N(条件!$D$34)/100)</f>
        <v/>
      </c>
      <c r="I49" s="62">
        <f>IF($C49="","",SUMIFS(単価内訳!$K$7:$K$306,単価内訳!$B$7:$B$306,$A49,単価内訳!$D$7:$D$306,"労務"))</f>
        <v/>
      </c>
      <c r="J49" s="62">
        <f>IF($C49="","",$I49*N(条件!$D$35)/100)</f>
        <v/>
      </c>
      <c r="K49" s="62">
        <f>IF($C49="","",IF(条件!$D$38="内訳書で一括計上する",0,($G49+$H49+$I49+$J49)*N(条件!$D$36)/100))</f>
        <v/>
      </c>
      <c r="L49" s="63">
        <f>IF($C49="","",ROUND(($G49+$H49+$I49+$J49+$K49)/MAX(N(条件!$D$37),1),0)*MAX(N(条件!$D$37),1))</f>
        <v/>
      </c>
      <c r="M49" s="64">
        <f>IF($C49="","",SUMIFS(単価内訳!$H$7:$H$306,単価内訳!$B$7:$B$306,$A49,単価内訳!$D$7:$D$306,"労務"))</f>
        <v/>
      </c>
    </row>
    <row r="50" ht="19" customHeight="1">
      <c r="A50" s="28" t="n">
        <v>44</v>
      </c>
      <c r="B50" s="48" t="n"/>
      <c r="C50" s="9" t="n"/>
      <c r="D50" s="48" t="n"/>
      <c r="E50" s="61" t="n"/>
      <c r="F50" s="62">
        <f>IF($C50="","",SUMIFS(単価内訳!$K$7:$K$306,単価内訳!$B$7:$B$306,$A50,単価内訳!$D$7:$D$306,"材料"))</f>
        <v/>
      </c>
      <c r="G50" s="62">
        <f>IF($C50="","",$F50*(1+N($E50)/100))</f>
        <v/>
      </c>
      <c r="H50" s="62">
        <f>IF($C50="","",$G50*N(条件!$D$34)/100)</f>
        <v/>
      </c>
      <c r="I50" s="62">
        <f>IF($C50="","",SUMIFS(単価内訳!$K$7:$K$306,単価内訳!$B$7:$B$306,$A50,単価内訳!$D$7:$D$306,"労務"))</f>
        <v/>
      </c>
      <c r="J50" s="62">
        <f>IF($C50="","",$I50*N(条件!$D$35)/100)</f>
        <v/>
      </c>
      <c r="K50" s="62">
        <f>IF($C50="","",IF(条件!$D$38="内訳書で一括計上する",0,($G50+$H50+$I50+$J50)*N(条件!$D$36)/100))</f>
        <v/>
      </c>
      <c r="L50" s="63">
        <f>IF($C50="","",ROUND(($G50+$H50+$I50+$J50+$K50)/MAX(N(条件!$D$37),1),0)*MAX(N(条件!$D$37),1))</f>
        <v/>
      </c>
      <c r="M50" s="64">
        <f>IF($C50="","",SUMIFS(単価内訳!$H$7:$H$306,単価内訳!$B$7:$B$306,$A50,単価内訳!$D$7:$D$306,"労務"))</f>
        <v/>
      </c>
    </row>
    <row r="51" ht="19" customHeight="1">
      <c r="A51" s="28" t="n">
        <v>45</v>
      </c>
      <c r="B51" s="48" t="n"/>
      <c r="C51" s="9" t="n"/>
      <c r="D51" s="48" t="n"/>
      <c r="E51" s="61" t="n"/>
      <c r="F51" s="62">
        <f>IF($C51="","",SUMIFS(単価内訳!$K$7:$K$306,単価内訳!$B$7:$B$306,$A51,単価内訳!$D$7:$D$306,"材料"))</f>
        <v/>
      </c>
      <c r="G51" s="62">
        <f>IF($C51="","",$F51*(1+N($E51)/100))</f>
        <v/>
      </c>
      <c r="H51" s="62">
        <f>IF($C51="","",$G51*N(条件!$D$34)/100)</f>
        <v/>
      </c>
      <c r="I51" s="62">
        <f>IF($C51="","",SUMIFS(単価内訳!$K$7:$K$306,単価内訳!$B$7:$B$306,$A51,単価内訳!$D$7:$D$306,"労務"))</f>
        <v/>
      </c>
      <c r="J51" s="62">
        <f>IF($C51="","",$I51*N(条件!$D$35)/100)</f>
        <v/>
      </c>
      <c r="K51" s="62">
        <f>IF($C51="","",IF(条件!$D$38="内訳書で一括計上する",0,($G51+$H51+$I51+$J51)*N(条件!$D$36)/100))</f>
        <v/>
      </c>
      <c r="L51" s="63">
        <f>IF($C51="","",ROUND(($G51+$H51+$I51+$J51+$K51)/MAX(N(条件!$D$37),1),0)*MAX(N(条件!$D$37),1))</f>
        <v/>
      </c>
      <c r="M51" s="64">
        <f>IF($C51="","",SUMIFS(単価内訳!$H$7:$H$306,単価内訳!$B$7:$B$306,$A51,単価内訳!$D$7:$D$306,"労務"))</f>
        <v/>
      </c>
    </row>
    <row r="52" ht="19" customHeight="1">
      <c r="A52" s="28" t="n">
        <v>46</v>
      </c>
      <c r="B52" s="48" t="n"/>
      <c r="C52" s="9" t="n"/>
      <c r="D52" s="48" t="n"/>
      <c r="E52" s="61" t="n"/>
      <c r="F52" s="62">
        <f>IF($C52="","",SUMIFS(単価内訳!$K$7:$K$306,単価内訳!$B$7:$B$306,$A52,単価内訳!$D$7:$D$306,"材料"))</f>
        <v/>
      </c>
      <c r="G52" s="62">
        <f>IF($C52="","",$F52*(1+N($E52)/100))</f>
        <v/>
      </c>
      <c r="H52" s="62">
        <f>IF($C52="","",$G52*N(条件!$D$34)/100)</f>
        <v/>
      </c>
      <c r="I52" s="62">
        <f>IF($C52="","",SUMIFS(単価内訳!$K$7:$K$306,単価内訳!$B$7:$B$306,$A52,単価内訳!$D$7:$D$306,"労務"))</f>
        <v/>
      </c>
      <c r="J52" s="62">
        <f>IF($C52="","",$I52*N(条件!$D$35)/100)</f>
        <v/>
      </c>
      <c r="K52" s="62">
        <f>IF($C52="","",IF(条件!$D$38="内訳書で一括計上する",0,($G52+$H52+$I52+$J52)*N(条件!$D$36)/100))</f>
        <v/>
      </c>
      <c r="L52" s="63">
        <f>IF($C52="","",ROUND(($G52+$H52+$I52+$J52+$K52)/MAX(N(条件!$D$37),1),0)*MAX(N(条件!$D$37),1))</f>
        <v/>
      </c>
      <c r="M52" s="64">
        <f>IF($C52="","",SUMIFS(単価内訳!$H$7:$H$306,単価内訳!$B$7:$B$306,$A52,単価内訳!$D$7:$D$306,"労務"))</f>
        <v/>
      </c>
    </row>
    <row r="53" ht="19" customHeight="1">
      <c r="A53" s="28" t="n">
        <v>47</v>
      </c>
      <c r="B53" s="48" t="n"/>
      <c r="C53" s="9" t="n"/>
      <c r="D53" s="48" t="n"/>
      <c r="E53" s="61" t="n"/>
      <c r="F53" s="62">
        <f>IF($C53="","",SUMIFS(単価内訳!$K$7:$K$306,単価内訳!$B$7:$B$306,$A53,単価内訳!$D$7:$D$306,"材料"))</f>
        <v/>
      </c>
      <c r="G53" s="62">
        <f>IF($C53="","",$F53*(1+N($E53)/100))</f>
        <v/>
      </c>
      <c r="H53" s="62">
        <f>IF($C53="","",$G53*N(条件!$D$34)/100)</f>
        <v/>
      </c>
      <c r="I53" s="62">
        <f>IF($C53="","",SUMIFS(単価内訳!$K$7:$K$306,単価内訳!$B$7:$B$306,$A53,単価内訳!$D$7:$D$306,"労務"))</f>
        <v/>
      </c>
      <c r="J53" s="62">
        <f>IF($C53="","",$I53*N(条件!$D$35)/100)</f>
        <v/>
      </c>
      <c r="K53" s="62">
        <f>IF($C53="","",IF(条件!$D$38="内訳書で一括計上する",0,($G53+$H53+$I53+$J53)*N(条件!$D$36)/100))</f>
        <v/>
      </c>
      <c r="L53" s="63">
        <f>IF($C53="","",ROUND(($G53+$H53+$I53+$J53+$K53)/MAX(N(条件!$D$37),1),0)*MAX(N(条件!$D$37),1))</f>
        <v/>
      </c>
      <c r="M53" s="64">
        <f>IF($C53="","",SUMIFS(単価内訳!$H$7:$H$306,単価内訳!$B$7:$B$306,$A53,単価内訳!$D$7:$D$306,"労務"))</f>
        <v/>
      </c>
    </row>
    <row r="54" ht="19" customHeight="1">
      <c r="A54" s="28" t="n">
        <v>48</v>
      </c>
      <c r="B54" s="48" t="n"/>
      <c r="C54" s="9" t="n"/>
      <c r="D54" s="48" t="n"/>
      <c r="E54" s="61" t="n"/>
      <c r="F54" s="62">
        <f>IF($C54="","",SUMIFS(単価内訳!$K$7:$K$306,単価内訳!$B$7:$B$306,$A54,単価内訳!$D$7:$D$306,"材料"))</f>
        <v/>
      </c>
      <c r="G54" s="62">
        <f>IF($C54="","",$F54*(1+N($E54)/100))</f>
        <v/>
      </c>
      <c r="H54" s="62">
        <f>IF($C54="","",$G54*N(条件!$D$34)/100)</f>
        <v/>
      </c>
      <c r="I54" s="62">
        <f>IF($C54="","",SUMIFS(単価内訳!$K$7:$K$306,単価内訳!$B$7:$B$306,$A54,単価内訳!$D$7:$D$306,"労務"))</f>
        <v/>
      </c>
      <c r="J54" s="62">
        <f>IF($C54="","",$I54*N(条件!$D$35)/100)</f>
        <v/>
      </c>
      <c r="K54" s="62">
        <f>IF($C54="","",IF(条件!$D$38="内訳書で一括計上する",0,($G54+$H54+$I54+$J54)*N(条件!$D$36)/100))</f>
        <v/>
      </c>
      <c r="L54" s="63">
        <f>IF($C54="","",ROUND(($G54+$H54+$I54+$J54+$K54)/MAX(N(条件!$D$37),1),0)*MAX(N(条件!$D$37),1))</f>
        <v/>
      </c>
      <c r="M54" s="64">
        <f>IF($C54="","",SUMIFS(単価内訳!$H$7:$H$306,単価内訳!$B$7:$B$306,$A54,単価内訳!$D$7:$D$306,"労務"))</f>
        <v/>
      </c>
    </row>
    <row r="55" ht="19" customHeight="1">
      <c r="A55" s="28" t="n">
        <v>49</v>
      </c>
      <c r="B55" s="48" t="n"/>
      <c r="C55" s="9" t="n"/>
      <c r="D55" s="48" t="n"/>
      <c r="E55" s="61" t="n"/>
      <c r="F55" s="62">
        <f>IF($C55="","",SUMIFS(単価内訳!$K$7:$K$306,単価内訳!$B$7:$B$306,$A55,単価内訳!$D$7:$D$306,"材料"))</f>
        <v/>
      </c>
      <c r="G55" s="62">
        <f>IF($C55="","",$F55*(1+N($E55)/100))</f>
        <v/>
      </c>
      <c r="H55" s="62">
        <f>IF($C55="","",$G55*N(条件!$D$34)/100)</f>
        <v/>
      </c>
      <c r="I55" s="62">
        <f>IF($C55="","",SUMIFS(単価内訳!$K$7:$K$306,単価内訳!$B$7:$B$306,$A55,単価内訳!$D$7:$D$306,"労務"))</f>
        <v/>
      </c>
      <c r="J55" s="62">
        <f>IF($C55="","",$I55*N(条件!$D$35)/100)</f>
        <v/>
      </c>
      <c r="K55" s="62">
        <f>IF($C55="","",IF(条件!$D$38="内訳書で一括計上する",0,($G55+$H55+$I55+$J55)*N(条件!$D$36)/100))</f>
        <v/>
      </c>
      <c r="L55" s="63">
        <f>IF($C55="","",ROUND(($G55+$H55+$I55+$J55+$K55)/MAX(N(条件!$D$37),1),0)*MAX(N(条件!$D$37),1))</f>
        <v/>
      </c>
      <c r="M55" s="64">
        <f>IF($C55="","",SUMIFS(単価内訳!$H$7:$H$306,単価内訳!$B$7:$B$306,$A55,単価内訳!$D$7:$D$306,"労務"))</f>
        <v/>
      </c>
    </row>
    <row r="56" ht="19" customHeight="1">
      <c r="A56" s="28" t="n">
        <v>50</v>
      </c>
      <c r="B56" s="48" t="n"/>
      <c r="C56" s="9" t="n"/>
      <c r="D56" s="48" t="n"/>
      <c r="E56" s="61" t="n"/>
      <c r="F56" s="62">
        <f>IF($C56="","",SUMIFS(単価内訳!$K$7:$K$306,単価内訳!$B$7:$B$306,$A56,単価内訳!$D$7:$D$306,"材料"))</f>
        <v/>
      </c>
      <c r="G56" s="62">
        <f>IF($C56="","",$F56*(1+N($E56)/100))</f>
        <v/>
      </c>
      <c r="H56" s="62">
        <f>IF($C56="","",$G56*N(条件!$D$34)/100)</f>
        <v/>
      </c>
      <c r="I56" s="62">
        <f>IF($C56="","",SUMIFS(単価内訳!$K$7:$K$306,単価内訳!$B$7:$B$306,$A56,単価内訳!$D$7:$D$306,"労務"))</f>
        <v/>
      </c>
      <c r="J56" s="62">
        <f>IF($C56="","",$I56*N(条件!$D$35)/100)</f>
        <v/>
      </c>
      <c r="K56" s="62">
        <f>IF($C56="","",IF(条件!$D$38="内訳書で一括計上する",0,($G56+$H56+$I56+$J56)*N(条件!$D$36)/100))</f>
        <v/>
      </c>
      <c r="L56" s="63">
        <f>IF($C56="","",ROUND(($G56+$H56+$I56+$J56+$K56)/MAX(N(条件!$D$37),1),0)*MAX(N(条件!$D$37),1))</f>
        <v/>
      </c>
      <c r="M56" s="64">
        <f>IF($C56="","",SUMIFS(単価内訳!$H$7:$H$306,単価内訳!$B$7:$B$306,$A56,単価内訳!$D$7:$D$306,"労務"))</f>
        <v/>
      </c>
    </row>
    <row r="57" ht="19" customHeight="1">
      <c r="A57" s="28" t="n">
        <v>51</v>
      </c>
      <c r="B57" s="48" t="n"/>
      <c r="C57" s="9" t="n"/>
      <c r="D57" s="48" t="n"/>
      <c r="E57" s="61" t="n"/>
      <c r="F57" s="62">
        <f>IF($C57="","",SUMIFS(単価内訳!$K$7:$K$306,単価内訳!$B$7:$B$306,$A57,単価内訳!$D$7:$D$306,"材料"))</f>
        <v/>
      </c>
      <c r="G57" s="62">
        <f>IF($C57="","",$F57*(1+N($E57)/100))</f>
        <v/>
      </c>
      <c r="H57" s="62">
        <f>IF($C57="","",$G57*N(条件!$D$34)/100)</f>
        <v/>
      </c>
      <c r="I57" s="62">
        <f>IF($C57="","",SUMIFS(単価内訳!$K$7:$K$306,単価内訳!$B$7:$B$306,$A57,単価内訳!$D$7:$D$306,"労務"))</f>
        <v/>
      </c>
      <c r="J57" s="62">
        <f>IF($C57="","",$I57*N(条件!$D$35)/100)</f>
        <v/>
      </c>
      <c r="K57" s="62">
        <f>IF($C57="","",IF(条件!$D$38="内訳書で一括計上する",0,($G57+$H57+$I57+$J57)*N(条件!$D$36)/100))</f>
        <v/>
      </c>
      <c r="L57" s="63">
        <f>IF($C57="","",ROUND(($G57+$H57+$I57+$J57+$K57)/MAX(N(条件!$D$37),1),0)*MAX(N(条件!$D$37),1))</f>
        <v/>
      </c>
      <c r="M57" s="64">
        <f>IF($C57="","",SUMIFS(単価内訳!$H$7:$H$306,単価内訳!$B$7:$B$306,$A57,単価内訳!$D$7:$D$306,"労務"))</f>
        <v/>
      </c>
    </row>
    <row r="58" ht="19" customHeight="1">
      <c r="A58" s="28" t="n">
        <v>52</v>
      </c>
      <c r="B58" s="48" t="n"/>
      <c r="C58" s="9" t="n"/>
      <c r="D58" s="48" t="n"/>
      <c r="E58" s="61" t="n"/>
      <c r="F58" s="62">
        <f>IF($C58="","",SUMIFS(単価内訳!$K$7:$K$306,単価内訳!$B$7:$B$306,$A58,単価内訳!$D$7:$D$306,"材料"))</f>
        <v/>
      </c>
      <c r="G58" s="62">
        <f>IF($C58="","",$F58*(1+N($E58)/100))</f>
        <v/>
      </c>
      <c r="H58" s="62">
        <f>IF($C58="","",$G58*N(条件!$D$34)/100)</f>
        <v/>
      </c>
      <c r="I58" s="62">
        <f>IF($C58="","",SUMIFS(単価内訳!$K$7:$K$306,単価内訳!$B$7:$B$306,$A58,単価内訳!$D$7:$D$306,"労務"))</f>
        <v/>
      </c>
      <c r="J58" s="62">
        <f>IF($C58="","",$I58*N(条件!$D$35)/100)</f>
        <v/>
      </c>
      <c r="K58" s="62">
        <f>IF($C58="","",IF(条件!$D$38="内訳書で一括計上する",0,($G58+$H58+$I58+$J58)*N(条件!$D$36)/100))</f>
        <v/>
      </c>
      <c r="L58" s="63">
        <f>IF($C58="","",ROUND(($G58+$H58+$I58+$J58+$K58)/MAX(N(条件!$D$37),1),0)*MAX(N(条件!$D$37),1))</f>
        <v/>
      </c>
      <c r="M58" s="64">
        <f>IF($C58="","",SUMIFS(単価内訳!$H$7:$H$306,単価内訳!$B$7:$B$306,$A58,単価内訳!$D$7:$D$306,"労務"))</f>
        <v/>
      </c>
    </row>
    <row r="59" ht="19" customHeight="1">
      <c r="A59" s="28" t="n">
        <v>53</v>
      </c>
      <c r="B59" s="48" t="n"/>
      <c r="C59" s="9" t="n"/>
      <c r="D59" s="48" t="n"/>
      <c r="E59" s="61" t="n"/>
      <c r="F59" s="62">
        <f>IF($C59="","",SUMIFS(単価内訳!$K$7:$K$306,単価内訳!$B$7:$B$306,$A59,単価内訳!$D$7:$D$306,"材料"))</f>
        <v/>
      </c>
      <c r="G59" s="62">
        <f>IF($C59="","",$F59*(1+N($E59)/100))</f>
        <v/>
      </c>
      <c r="H59" s="62">
        <f>IF($C59="","",$G59*N(条件!$D$34)/100)</f>
        <v/>
      </c>
      <c r="I59" s="62">
        <f>IF($C59="","",SUMIFS(単価内訳!$K$7:$K$306,単価内訳!$B$7:$B$306,$A59,単価内訳!$D$7:$D$306,"労務"))</f>
        <v/>
      </c>
      <c r="J59" s="62">
        <f>IF($C59="","",$I59*N(条件!$D$35)/100)</f>
        <v/>
      </c>
      <c r="K59" s="62">
        <f>IF($C59="","",IF(条件!$D$38="内訳書で一括計上する",0,($G59+$H59+$I59+$J59)*N(条件!$D$36)/100))</f>
        <v/>
      </c>
      <c r="L59" s="63">
        <f>IF($C59="","",ROUND(($G59+$H59+$I59+$J59+$K59)/MAX(N(条件!$D$37),1),0)*MAX(N(条件!$D$37),1))</f>
        <v/>
      </c>
      <c r="M59" s="64">
        <f>IF($C59="","",SUMIFS(単価内訳!$H$7:$H$306,単価内訳!$B$7:$B$306,$A59,単価内訳!$D$7:$D$306,"労務"))</f>
        <v/>
      </c>
    </row>
    <row r="60" ht="19" customHeight="1">
      <c r="A60" s="28" t="n">
        <v>54</v>
      </c>
      <c r="B60" s="48" t="n"/>
      <c r="C60" s="9" t="n"/>
      <c r="D60" s="48" t="n"/>
      <c r="E60" s="61" t="n"/>
      <c r="F60" s="62">
        <f>IF($C60="","",SUMIFS(単価内訳!$K$7:$K$306,単価内訳!$B$7:$B$306,$A60,単価内訳!$D$7:$D$306,"材料"))</f>
        <v/>
      </c>
      <c r="G60" s="62">
        <f>IF($C60="","",$F60*(1+N($E60)/100))</f>
        <v/>
      </c>
      <c r="H60" s="62">
        <f>IF($C60="","",$G60*N(条件!$D$34)/100)</f>
        <v/>
      </c>
      <c r="I60" s="62">
        <f>IF($C60="","",SUMIFS(単価内訳!$K$7:$K$306,単価内訳!$B$7:$B$306,$A60,単価内訳!$D$7:$D$306,"労務"))</f>
        <v/>
      </c>
      <c r="J60" s="62">
        <f>IF($C60="","",$I60*N(条件!$D$35)/100)</f>
        <v/>
      </c>
      <c r="K60" s="62">
        <f>IF($C60="","",IF(条件!$D$38="内訳書で一括計上する",0,($G60+$H60+$I60+$J60)*N(条件!$D$36)/100))</f>
        <v/>
      </c>
      <c r="L60" s="63">
        <f>IF($C60="","",ROUND(($G60+$H60+$I60+$J60+$K60)/MAX(N(条件!$D$37),1),0)*MAX(N(条件!$D$37),1))</f>
        <v/>
      </c>
      <c r="M60" s="64">
        <f>IF($C60="","",SUMIFS(単価内訳!$H$7:$H$306,単価内訳!$B$7:$B$306,$A60,単価内訳!$D$7:$D$306,"労務"))</f>
        <v/>
      </c>
    </row>
    <row r="61" ht="19" customHeight="1">
      <c r="A61" s="28" t="n">
        <v>55</v>
      </c>
      <c r="B61" s="48" t="n"/>
      <c r="C61" s="9" t="n"/>
      <c r="D61" s="48" t="n"/>
      <c r="E61" s="61" t="n"/>
      <c r="F61" s="62">
        <f>IF($C61="","",SUMIFS(単価内訳!$K$7:$K$306,単価内訳!$B$7:$B$306,$A61,単価内訳!$D$7:$D$306,"材料"))</f>
        <v/>
      </c>
      <c r="G61" s="62">
        <f>IF($C61="","",$F61*(1+N($E61)/100))</f>
        <v/>
      </c>
      <c r="H61" s="62">
        <f>IF($C61="","",$G61*N(条件!$D$34)/100)</f>
        <v/>
      </c>
      <c r="I61" s="62">
        <f>IF($C61="","",SUMIFS(単価内訳!$K$7:$K$306,単価内訳!$B$7:$B$306,$A61,単価内訳!$D$7:$D$306,"労務"))</f>
        <v/>
      </c>
      <c r="J61" s="62">
        <f>IF($C61="","",$I61*N(条件!$D$35)/100)</f>
        <v/>
      </c>
      <c r="K61" s="62">
        <f>IF($C61="","",IF(条件!$D$38="内訳書で一括計上する",0,($G61+$H61+$I61+$J61)*N(条件!$D$36)/100))</f>
        <v/>
      </c>
      <c r="L61" s="63">
        <f>IF($C61="","",ROUND(($G61+$H61+$I61+$J61+$K61)/MAX(N(条件!$D$37),1),0)*MAX(N(条件!$D$37),1))</f>
        <v/>
      </c>
      <c r="M61" s="64">
        <f>IF($C61="","",SUMIFS(単価内訳!$H$7:$H$306,単価内訳!$B$7:$B$306,$A61,単価内訳!$D$7:$D$306,"労務"))</f>
        <v/>
      </c>
    </row>
    <row r="62" ht="19" customHeight="1">
      <c r="A62" s="28" t="n">
        <v>56</v>
      </c>
      <c r="B62" s="48" t="n"/>
      <c r="C62" s="9" t="n"/>
      <c r="D62" s="48" t="n"/>
      <c r="E62" s="61" t="n"/>
      <c r="F62" s="62">
        <f>IF($C62="","",SUMIFS(単価内訳!$K$7:$K$306,単価内訳!$B$7:$B$306,$A62,単価内訳!$D$7:$D$306,"材料"))</f>
        <v/>
      </c>
      <c r="G62" s="62">
        <f>IF($C62="","",$F62*(1+N($E62)/100))</f>
        <v/>
      </c>
      <c r="H62" s="62">
        <f>IF($C62="","",$G62*N(条件!$D$34)/100)</f>
        <v/>
      </c>
      <c r="I62" s="62">
        <f>IF($C62="","",SUMIFS(単価内訳!$K$7:$K$306,単価内訳!$B$7:$B$306,$A62,単価内訳!$D$7:$D$306,"労務"))</f>
        <v/>
      </c>
      <c r="J62" s="62">
        <f>IF($C62="","",$I62*N(条件!$D$35)/100)</f>
        <v/>
      </c>
      <c r="K62" s="62">
        <f>IF($C62="","",IF(条件!$D$38="内訳書で一括計上する",0,($G62+$H62+$I62+$J62)*N(条件!$D$36)/100))</f>
        <v/>
      </c>
      <c r="L62" s="63">
        <f>IF($C62="","",ROUND(($G62+$H62+$I62+$J62+$K62)/MAX(N(条件!$D$37),1),0)*MAX(N(条件!$D$37),1))</f>
        <v/>
      </c>
      <c r="M62" s="64">
        <f>IF($C62="","",SUMIFS(単価内訳!$H$7:$H$306,単価内訳!$B$7:$B$306,$A62,単価内訳!$D$7:$D$306,"労務"))</f>
        <v/>
      </c>
    </row>
    <row r="63" ht="19" customHeight="1">
      <c r="A63" s="28" t="n">
        <v>57</v>
      </c>
      <c r="B63" s="48" t="n"/>
      <c r="C63" s="9" t="n"/>
      <c r="D63" s="48" t="n"/>
      <c r="E63" s="61" t="n"/>
      <c r="F63" s="62">
        <f>IF($C63="","",SUMIFS(単価内訳!$K$7:$K$306,単価内訳!$B$7:$B$306,$A63,単価内訳!$D$7:$D$306,"材料"))</f>
        <v/>
      </c>
      <c r="G63" s="62">
        <f>IF($C63="","",$F63*(1+N($E63)/100))</f>
        <v/>
      </c>
      <c r="H63" s="62">
        <f>IF($C63="","",$G63*N(条件!$D$34)/100)</f>
        <v/>
      </c>
      <c r="I63" s="62">
        <f>IF($C63="","",SUMIFS(単価内訳!$K$7:$K$306,単価内訳!$B$7:$B$306,$A63,単価内訳!$D$7:$D$306,"労務"))</f>
        <v/>
      </c>
      <c r="J63" s="62">
        <f>IF($C63="","",$I63*N(条件!$D$35)/100)</f>
        <v/>
      </c>
      <c r="K63" s="62">
        <f>IF($C63="","",IF(条件!$D$38="内訳書で一括計上する",0,($G63+$H63+$I63+$J63)*N(条件!$D$36)/100))</f>
        <v/>
      </c>
      <c r="L63" s="63">
        <f>IF($C63="","",ROUND(($G63+$H63+$I63+$J63+$K63)/MAX(N(条件!$D$37),1),0)*MAX(N(条件!$D$37),1))</f>
        <v/>
      </c>
      <c r="M63" s="64">
        <f>IF($C63="","",SUMIFS(単価内訳!$H$7:$H$306,単価内訳!$B$7:$B$306,$A63,単価内訳!$D$7:$D$306,"労務"))</f>
        <v/>
      </c>
    </row>
    <row r="64" ht="19" customHeight="1">
      <c r="A64" s="28" t="n">
        <v>58</v>
      </c>
      <c r="B64" s="48" t="n"/>
      <c r="C64" s="9" t="n"/>
      <c r="D64" s="48" t="n"/>
      <c r="E64" s="61" t="n"/>
      <c r="F64" s="62">
        <f>IF($C64="","",SUMIFS(単価内訳!$K$7:$K$306,単価内訳!$B$7:$B$306,$A64,単価内訳!$D$7:$D$306,"材料"))</f>
        <v/>
      </c>
      <c r="G64" s="62">
        <f>IF($C64="","",$F64*(1+N($E64)/100))</f>
        <v/>
      </c>
      <c r="H64" s="62">
        <f>IF($C64="","",$G64*N(条件!$D$34)/100)</f>
        <v/>
      </c>
      <c r="I64" s="62">
        <f>IF($C64="","",SUMIFS(単価内訳!$K$7:$K$306,単価内訳!$B$7:$B$306,$A64,単価内訳!$D$7:$D$306,"労務"))</f>
        <v/>
      </c>
      <c r="J64" s="62">
        <f>IF($C64="","",$I64*N(条件!$D$35)/100)</f>
        <v/>
      </c>
      <c r="K64" s="62">
        <f>IF($C64="","",IF(条件!$D$38="内訳書で一括計上する",0,($G64+$H64+$I64+$J64)*N(条件!$D$36)/100))</f>
        <v/>
      </c>
      <c r="L64" s="63">
        <f>IF($C64="","",ROUND(($G64+$H64+$I64+$J64+$K64)/MAX(N(条件!$D$37),1),0)*MAX(N(条件!$D$37),1))</f>
        <v/>
      </c>
      <c r="M64" s="64">
        <f>IF($C64="","",SUMIFS(単価内訳!$H$7:$H$306,単価内訳!$B$7:$B$306,$A64,単価内訳!$D$7:$D$306,"労務"))</f>
        <v/>
      </c>
    </row>
    <row r="65" ht="19" customHeight="1">
      <c r="A65" s="28" t="n">
        <v>59</v>
      </c>
      <c r="B65" s="48" t="n"/>
      <c r="C65" s="9" t="n"/>
      <c r="D65" s="48" t="n"/>
      <c r="E65" s="61" t="n"/>
      <c r="F65" s="62">
        <f>IF($C65="","",SUMIFS(単価内訳!$K$7:$K$306,単価内訳!$B$7:$B$306,$A65,単価内訳!$D$7:$D$306,"材料"))</f>
        <v/>
      </c>
      <c r="G65" s="62">
        <f>IF($C65="","",$F65*(1+N($E65)/100))</f>
        <v/>
      </c>
      <c r="H65" s="62">
        <f>IF($C65="","",$G65*N(条件!$D$34)/100)</f>
        <v/>
      </c>
      <c r="I65" s="62">
        <f>IF($C65="","",SUMIFS(単価内訳!$K$7:$K$306,単価内訳!$B$7:$B$306,$A65,単価内訳!$D$7:$D$306,"労務"))</f>
        <v/>
      </c>
      <c r="J65" s="62">
        <f>IF($C65="","",$I65*N(条件!$D$35)/100)</f>
        <v/>
      </c>
      <c r="K65" s="62">
        <f>IF($C65="","",IF(条件!$D$38="内訳書で一括計上する",0,($G65+$H65+$I65+$J65)*N(条件!$D$36)/100))</f>
        <v/>
      </c>
      <c r="L65" s="63">
        <f>IF($C65="","",ROUND(($G65+$H65+$I65+$J65+$K65)/MAX(N(条件!$D$37),1),0)*MAX(N(条件!$D$37),1))</f>
        <v/>
      </c>
      <c r="M65" s="64">
        <f>IF($C65="","",SUMIFS(単価内訳!$H$7:$H$306,単価内訳!$B$7:$B$306,$A65,単価内訳!$D$7:$D$306,"労務"))</f>
        <v/>
      </c>
    </row>
    <row r="66" ht="19" customHeight="1">
      <c r="A66" s="32" t="n">
        <v>60</v>
      </c>
      <c r="B66" s="55" t="n"/>
      <c r="C66" s="33" t="n"/>
      <c r="D66" s="55" t="n"/>
      <c r="E66" s="65" t="n"/>
      <c r="F66" s="66">
        <f>IF($C66="","",SUMIFS(単価内訳!$K$7:$K$306,単価内訳!$B$7:$B$306,$A66,単価内訳!$D$7:$D$306,"材料"))</f>
        <v/>
      </c>
      <c r="G66" s="66">
        <f>IF($C66="","",$F66*(1+N($E66)/100))</f>
        <v/>
      </c>
      <c r="H66" s="66">
        <f>IF($C66="","",$G66*N(条件!$D$34)/100)</f>
        <v/>
      </c>
      <c r="I66" s="66">
        <f>IF($C66="","",SUMIFS(単価内訳!$K$7:$K$306,単価内訳!$B$7:$B$306,$A66,単価内訳!$D$7:$D$306,"労務"))</f>
        <v/>
      </c>
      <c r="J66" s="66">
        <f>IF($C66="","",$I66*N(条件!$D$35)/100)</f>
        <v/>
      </c>
      <c r="K66" s="66">
        <f>IF($C66="","",IF(条件!$D$38="内訳書で一括計上する",0,($G66+$H66+$I66+$J66)*N(条件!$D$36)/100))</f>
        <v/>
      </c>
      <c r="L66" s="67">
        <f>IF($C66="","",ROUND(($G66+$H66+$I66+$J66+$K66)/MAX(N(条件!$D$37),1),0)*MAX(N(条件!$D$37),1))</f>
        <v/>
      </c>
      <c r="M66" s="68">
        <f>IF($C66="","",SUMIFS(単価内訳!$H$7:$H$306,単価内訳!$B$7:$B$306,$A66,単価内訳!$D$7:$D$306,"労務"))</f>
        <v/>
      </c>
    </row>
    <row r="67" ht="22" customHeight="1">
      <c r="A67" s="69">
        <f>COUNTIF($C$7:$C$66,"?*")&amp;" 件"</f>
        <v/>
      </c>
      <c r="B67" s="70" t="n"/>
      <c r="C67" s="70" t="n"/>
      <c r="D67" s="70" t="n"/>
      <c r="E67" s="70" t="n"/>
      <c r="F67" s="71">
        <f>SUM($F$7:$F$66)</f>
        <v/>
      </c>
      <c r="G67" s="71">
        <f>SUM($G$7:$G$66)</f>
        <v/>
      </c>
      <c r="H67" s="71">
        <f>SUM($H$7:$H$66)</f>
        <v/>
      </c>
      <c r="I67" s="71">
        <f>SUM($I$7:$I$66)</f>
        <v/>
      </c>
      <c r="J67" s="71">
        <f>SUM($J$7:$J$66)</f>
        <v/>
      </c>
      <c r="K67" s="71">
        <f>SUM($K$7:$K$66)</f>
        <v/>
      </c>
      <c r="L67" s="72" t="inlineStr">
        <is>
          <t>—</t>
        </is>
      </c>
      <c r="M67" s="73">
        <f>SUM($M$7:$M$66)</f>
        <v/>
      </c>
    </row>
  </sheetData>
  <mergeCells count="5">
    <mergeCell ref="A1:M1"/>
    <mergeCell ref="A4:M4"/>
    <mergeCell ref="A3:M3"/>
    <mergeCell ref="A2:M2"/>
    <mergeCell ref="A67:E67"/>
  </mergeCells>
  <dataValidations count="2">
    <dataValidation sqref="B7:B66" showDropDown="0" showInputMessage="0" showErrorMessage="0" allowBlank="1" type="list">
      <formula1>=マスタ!$A$4:$A$10</formula1>
    </dataValidation>
    <dataValidation sqref="D7:D66" showDropDown="0" showInputMessage="0" showErrorMessage="0" allowBlank="1" type="list">
      <formula1>=マスタ!$C$4:$C$16</formula1>
    </dataValidation>
  </dataValidations>
  <printOptions horizontalCentered="1"/>
  <pageMargins left="0.35" right="0.35" top="0.5" bottom="0.5" header="0.5" footer="0.5"/>
  <pageSetup orientation="landscape" paperSize="9" fitToHeight="0" fitToWidth="1"/>
</worksheet>
</file>

<file path=xl/worksheets/sheet6.xml><?xml version="1.0" encoding="utf-8"?>
<worksheet xmlns="http://schemas.openxmlformats.org/spreadsheetml/2006/main">
  <sheetPr>
    <outlinePr summaryBelow="1" summaryRight="1"/>
    <pageSetUpPr fitToPage="1"/>
  </sheetPr>
  <dimension ref="A1:G92"/>
  <sheetViews>
    <sheetView showGridLines="0" workbookViewId="0">
      <pane ySplit="8" topLeftCell="A9" activePane="bottomLeft" state="frozen"/>
      <selection pane="bottomLeft" activeCell="A1" sqref="A1"/>
    </sheetView>
  </sheetViews>
  <sheetFormatPr baseColWidth="8" defaultRowHeight="15"/>
  <cols>
    <col width="5" customWidth="1" min="1" max="1"/>
    <col width="38" customWidth="1" min="2" max="2"/>
    <col width="7" customWidth="1" min="3" max="3"/>
    <col width="11" customWidth="1" min="4" max="4"/>
    <col width="13" customWidth="1" min="5" max="5"/>
    <col width="15" customWidth="1" min="6" max="6"/>
    <col width="26" customWidth="1" min="7" max="7"/>
  </cols>
  <sheetData>
    <row r="1" ht="30" customHeight="1">
      <c r="A1" s="74" t="inlineStr">
        <is>
          <t>工　事　内　訳　書</t>
        </is>
      </c>
      <c r="B1" s="7" t="n"/>
      <c r="C1" s="7" t="n"/>
      <c r="D1" s="7" t="n"/>
      <c r="E1" s="7" t="n"/>
      <c r="F1" s="7" t="n"/>
      <c r="G1" s="7" t="n"/>
    </row>
    <row r="2">
      <c r="A2" s="3">
        <f>IF(条件!$C$4="","","工事名：　"&amp;条件!$C$4)</f>
        <v/>
      </c>
      <c r="F2" s="75">
        <f>IF(条件!$C$7="","","作成日：　"&amp;TEXT(条件!$C$7,"yyyy年m月d日"))</f>
        <v/>
      </c>
    </row>
    <row r="3">
      <c r="A3" s="2">
        <f>IF(条件!$C$6="","","担当：　"&amp;条件!$C$6)</f>
        <v/>
      </c>
      <c r="F3" s="75">
        <f>IF(条件!$C$5="","",条件!$C$5)</f>
        <v/>
      </c>
    </row>
    <row r="5" ht="16" customHeight="1">
      <c r="A5" s="10" t="inlineStr">
        <is>
          <t>名称欄のプルダウンから複合単価を選び、数量を入れてください。単位・単価・金額は自動で入ります。</t>
        </is>
      </c>
    </row>
    <row r="6" ht="16" customHeight="1">
      <c r="A6" s="12" t="inlineStr">
        <is>
          <t>作成</t>
        </is>
      </c>
      <c r="B6" s="13" t="n"/>
      <c r="C6" s="76" t="inlineStr">
        <is>
          <t>確認</t>
        </is>
      </c>
      <c r="D6" s="13" t="n"/>
      <c r="E6" s="76" t="inlineStr">
        <is>
          <t>承認</t>
        </is>
      </c>
      <c r="F6" s="13" t="n"/>
      <c r="G6" s="15" t="n"/>
    </row>
    <row r="7" ht="34" customHeight="1">
      <c r="A7" s="77" t="n"/>
      <c r="B7" s="21" t="n"/>
      <c r="C7" s="78" t="n"/>
      <c r="D7" s="21" t="n"/>
      <c r="E7" s="78" t="n"/>
      <c r="F7" s="21" t="n"/>
      <c r="G7" s="23" t="n"/>
    </row>
    <row r="8" ht="26" customHeight="1">
      <c r="A8" s="24" t="inlineStr">
        <is>
          <t>No</t>
        </is>
      </c>
      <c r="B8" s="25" t="inlineStr">
        <is>
          <t>名　称</t>
        </is>
      </c>
      <c r="C8" s="25" t="inlineStr">
        <is>
          <t>単位</t>
        </is>
      </c>
      <c r="D8" s="25" t="inlineStr">
        <is>
          <t>数量</t>
        </is>
      </c>
      <c r="E8" s="25" t="inlineStr">
        <is>
          <t>複合単価</t>
        </is>
      </c>
      <c r="F8" s="25" t="inlineStr">
        <is>
          <t>金　額</t>
        </is>
      </c>
      <c r="G8" s="46" t="inlineStr">
        <is>
          <t>摘　要</t>
        </is>
      </c>
    </row>
    <row r="9" ht="19" customHeight="1">
      <c r="A9" s="79" t="n">
        <v>1</v>
      </c>
      <c r="B9" s="9" t="n"/>
      <c r="C9" s="80">
        <f>IF($B9="","",IFERROR(VLOOKUP($B9,複合単価一覧!$C$7:$L$66,2,FALSE),""))</f>
        <v/>
      </c>
      <c r="D9" s="50" t="n"/>
      <c r="E9" s="51">
        <f>IF($B9="","",IFERROR(VLOOKUP($B9,複合単価一覧!$C$7:$L$66,10,FALSE),""))</f>
        <v/>
      </c>
      <c r="F9" s="51">
        <f>IF(OR($B9="",$D9="",NOT(ISNUMBER($E9))),"",ROUND(N($D9)*$E9/MAX(N(条件!$D$40),1),0)*MAX(N(条件!$D$40),1))</f>
        <v/>
      </c>
      <c r="G9" s="53" t="n"/>
    </row>
    <row r="10" ht="19" customHeight="1">
      <c r="A10" s="79" t="n">
        <v>2</v>
      </c>
      <c r="B10" s="9" t="n"/>
      <c r="C10" s="80">
        <f>IF($B10="","",IFERROR(VLOOKUP($B10,複合単価一覧!$C$7:$L$66,2,FALSE),""))</f>
        <v/>
      </c>
      <c r="D10" s="50" t="n"/>
      <c r="E10" s="51">
        <f>IF($B10="","",IFERROR(VLOOKUP($B10,複合単価一覧!$C$7:$L$66,10,FALSE),""))</f>
        <v/>
      </c>
      <c r="F10" s="51">
        <f>IF(OR($B10="",$D10="",NOT(ISNUMBER($E10))),"",ROUND(N($D10)*$E10/MAX(N(条件!$D$40),1),0)*MAX(N(条件!$D$40),1))</f>
        <v/>
      </c>
      <c r="G10" s="53" t="n"/>
    </row>
    <row r="11" ht="19" customHeight="1">
      <c r="A11" s="79" t="n">
        <v>3</v>
      </c>
      <c r="B11" s="9" t="n"/>
      <c r="C11" s="80">
        <f>IF($B11="","",IFERROR(VLOOKUP($B11,複合単価一覧!$C$7:$L$66,2,FALSE),""))</f>
        <v/>
      </c>
      <c r="D11" s="50" t="n"/>
      <c r="E11" s="51">
        <f>IF($B11="","",IFERROR(VLOOKUP($B11,複合単価一覧!$C$7:$L$66,10,FALSE),""))</f>
        <v/>
      </c>
      <c r="F11" s="51">
        <f>IF(OR($B11="",$D11="",NOT(ISNUMBER($E11))),"",ROUND(N($D11)*$E11/MAX(N(条件!$D$40),1),0)*MAX(N(条件!$D$40),1))</f>
        <v/>
      </c>
      <c r="G11" s="53" t="n"/>
    </row>
    <row r="12" ht="19" customHeight="1">
      <c r="A12" s="79" t="n">
        <v>4</v>
      </c>
      <c r="B12" s="9" t="n"/>
      <c r="C12" s="80">
        <f>IF($B12="","",IFERROR(VLOOKUP($B12,複合単価一覧!$C$7:$L$66,2,FALSE),""))</f>
        <v/>
      </c>
      <c r="D12" s="50" t="n"/>
      <c r="E12" s="51">
        <f>IF($B12="","",IFERROR(VLOOKUP($B12,複合単価一覧!$C$7:$L$66,10,FALSE),""))</f>
        <v/>
      </c>
      <c r="F12" s="51">
        <f>IF(OR($B12="",$D12="",NOT(ISNUMBER($E12))),"",ROUND(N($D12)*$E12/MAX(N(条件!$D$40),1),0)*MAX(N(条件!$D$40),1))</f>
        <v/>
      </c>
      <c r="G12" s="53" t="n"/>
    </row>
    <row r="13" ht="19" customHeight="1">
      <c r="A13" s="79" t="n">
        <v>5</v>
      </c>
      <c r="B13" s="9" t="n"/>
      <c r="C13" s="80">
        <f>IF($B13="","",IFERROR(VLOOKUP($B13,複合単価一覧!$C$7:$L$66,2,FALSE),""))</f>
        <v/>
      </c>
      <c r="D13" s="50" t="n"/>
      <c r="E13" s="51">
        <f>IF($B13="","",IFERROR(VLOOKUP($B13,複合単価一覧!$C$7:$L$66,10,FALSE),""))</f>
        <v/>
      </c>
      <c r="F13" s="51">
        <f>IF(OR($B13="",$D13="",NOT(ISNUMBER($E13))),"",ROUND(N($D13)*$E13/MAX(N(条件!$D$40),1),0)*MAX(N(条件!$D$40),1))</f>
        <v/>
      </c>
      <c r="G13" s="53" t="n"/>
    </row>
    <row r="14" ht="19" customHeight="1">
      <c r="A14" s="79" t="n">
        <v>6</v>
      </c>
      <c r="B14" s="9" t="n"/>
      <c r="C14" s="80">
        <f>IF($B14="","",IFERROR(VLOOKUP($B14,複合単価一覧!$C$7:$L$66,2,FALSE),""))</f>
        <v/>
      </c>
      <c r="D14" s="50" t="n"/>
      <c r="E14" s="51">
        <f>IF($B14="","",IFERROR(VLOOKUP($B14,複合単価一覧!$C$7:$L$66,10,FALSE),""))</f>
        <v/>
      </c>
      <c r="F14" s="51">
        <f>IF(OR($B14="",$D14="",NOT(ISNUMBER($E14))),"",ROUND(N($D14)*$E14/MAX(N(条件!$D$40),1),0)*MAX(N(条件!$D$40),1))</f>
        <v/>
      </c>
      <c r="G14" s="53" t="n"/>
    </row>
    <row r="15" ht="19" customHeight="1">
      <c r="A15" s="79" t="n">
        <v>7</v>
      </c>
      <c r="B15" s="9" t="n"/>
      <c r="C15" s="80">
        <f>IF($B15="","",IFERROR(VLOOKUP($B15,複合単価一覧!$C$7:$L$66,2,FALSE),""))</f>
        <v/>
      </c>
      <c r="D15" s="50" t="n"/>
      <c r="E15" s="51">
        <f>IF($B15="","",IFERROR(VLOOKUP($B15,複合単価一覧!$C$7:$L$66,10,FALSE),""))</f>
        <v/>
      </c>
      <c r="F15" s="51">
        <f>IF(OR($B15="",$D15="",NOT(ISNUMBER($E15))),"",ROUND(N($D15)*$E15/MAX(N(条件!$D$40),1),0)*MAX(N(条件!$D$40),1))</f>
        <v/>
      </c>
      <c r="G15" s="53" t="n"/>
    </row>
    <row r="16" ht="19" customHeight="1">
      <c r="A16" s="79" t="n">
        <v>8</v>
      </c>
      <c r="B16" s="9" t="n"/>
      <c r="C16" s="80">
        <f>IF($B16="","",IFERROR(VLOOKUP($B16,複合単価一覧!$C$7:$L$66,2,FALSE),""))</f>
        <v/>
      </c>
      <c r="D16" s="50" t="n"/>
      <c r="E16" s="51">
        <f>IF($B16="","",IFERROR(VLOOKUP($B16,複合単価一覧!$C$7:$L$66,10,FALSE),""))</f>
        <v/>
      </c>
      <c r="F16" s="51">
        <f>IF(OR($B16="",$D16="",NOT(ISNUMBER($E16))),"",ROUND(N($D16)*$E16/MAX(N(条件!$D$40),1),0)*MAX(N(条件!$D$40),1))</f>
        <v/>
      </c>
      <c r="G16" s="53" t="n"/>
    </row>
    <row r="17" ht="19" customHeight="1">
      <c r="A17" s="79" t="n">
        <v>9</v>
      </c>
      <c r="B17" s="9" t="n"/>
      <c r="C17" s="80">
        <f>IF($B17="","",IFERROR(VLOOKUP($B17,複合単価一覧!$C$7:$L$66,2,FALSE),""))</f>
        <v/>
      </c>
      <c r="D17" s="50" t="n"/>
      <c r="E17" s="51">
        <f>IF($B17="","",IFERROR(VLOOKUP($B17,複合単価一覧!$C$7:$L$66,10,FALSE),""))</f>
        <v/>
      </c>
      <c r="F17" s="51">
        <f>IF(OR($B17="",$D17="",NOT(ISNUMBER($E17))),"",ROUND(N($D17)*$E17/MAX(N(条件!$D$40),1),0)*MAX(N(条件!$D$40),1))</f>
        <v/>
      </c>
      <c r="G17" s="53" t="n"/>
    </row>
    <row r="18" ht="19" customHeight="1">
      <c r="A18" s="79" t="n">
        <v>10</v>
      </c>
      <c r="B18" s="9" t="n"/>
      <c r="C18" s="80">
        <f>IF($B18="","",IFERROR(VLOOKUP($B18,複合単価一覧!$C$7:$L$66,2,FALSE),""))</f>
        <v/>
      </c>
      <c r="D18" s="50" t="n"/>
      <c r="E18" s="51">
        <f>IF($B18="","",IFERROR(VLOOKUP($B18,複合単価一覧!$C$7:$L$66,10,FALSE),""))</f>
        <v/>
      </c>
      <c r="F18" s="51">
        <f>IF(OR($B18="",$D18="",NOT(ISNUMBER($E18))),"",ROUND(N($D18)*$E18/MAX(N(条件!$D$40),1),0)*MAX(N(条件!$D$40),1))</f>
        <v/>
      </c>
      <c r="G18" s="53" t="n"/>
    </row>
    <row r="19" ht="19" customHeight="1">
      <c r="A19" s="79" t="n">
        <v>11</v>
      </c>
      <c r="B19" s="9" t="n"/>
      <c r="C19" s="80">
        <f>IF($B19="","",IFERROR(VLOOKUP($B19,複合単価一覧!$C$7:$L$66,2,FALSE),""))</f>
        <v/>
      </c>
      <c r="D19" s="50" t="n"/>
      <c r="E19" s="51">
        <f>IF($B19="","",IFERROR(VLOOKUP($B19,複合単価一覧!$C$7:$L$66,10,FALSE),""))</f>
        <v/>
      </c>
      <c r="F19" s="51">
        <f>IF(OR($B19="",$D19="",NOT(ISNUMBER($E19))),"",ROUND(N($D19)*$E19/MAX(N(条件!$D$40),1),0)*MAX(N(条件!$D$40),1))</f>
        <v/>
      </c>
      <c r="G19" s="53" t="n"/>
    </row>
    <row r="20" ht="19" customHeight="1">
      <c r="A20" s="79" t="n">
        <v>12</v>
      </c>
      <c r="B20" s="9" t="n"/>
      <c r="C20" s="80">
        <f>IF($B20="","",IFERROR(VLOOKUP($B20,複合単価一覧!$C$7:$L$66,2,FALSE),""))</f>
        <v/>
      </c>
      <c r="D20" s="50" t="n"/>
      <c r="E20" s="51">
        <f>IF($B20="","",IFERROR(VLOOKUP($B20,複合単価一覧!$C$7:$L$66,10,FALSE),""))</f>
        <v/>
      </c>
      <c r="F20" s="51">
        <f>IF(OR($B20="",$D20="",NOT(ISNUMBER($E20))),"",ROUND(N($D20)*$E20/MAX(N(条件!$D$40),1),0)*MAX(N(条件!$D$40),1))</f>
        <v/>
      </c>
      <c r="G20" s="53" t="n"/>
    </row>
    <row r="21" ht="19" customHeight="1">
      <c r="A21" s="79" t="n">
        <v>13</v>
      </c>
      <c r="B21" s="9" t="n"/>
      <c r="C21" s="80">
        <f>IF($B21="","",IFERROR(VLOOKUP($B21,複合単価一覧!$C$7:$L$66,2,FALSE),""))</f>
        <v/>
      </c>
      <c r="D21" s="50" t="n"/>
      <c r="E21" s="51">
        <f>IF($B21="","",IFERROR(VLOOKUP($B21,複合単価一覧!$C$7:$L$66,10,FALSE),""))</f>
        <v/>
      </c>
      <c r="F21" s="51">
        <f>IF(OR($B21="",$D21="",NOT(ISNUMBER($E21))),"",ROUND(N($D21)*$E21/MAX(N(条件!$D$40),1),0)*MAX(N(条件!$D$40),1))</f>
        <v/>
      </c>
      <c r="G21" s="53" t="n"/>
    </row>
    <row r="22" ht="19" customHeight="1">
      <c r="A22" s="79" t="n">
        <v>14</v>
      </c>
      <c r="B22" s="9" t="n"/>
      <c r="C22" s="80">
        <f>IF($B22="","",IFERROR(VLOOKUP($B22,複合単価一覧!$C$7:$L$66,2,FALSE),""))</f>
        <v/>
      </c>
      <c r="D22" s="50" t="n"/>
      <c r="E22" s="51">
        <f>IF($B22="","",IFERROR(VLOOKUP($B22,複合単価一覧!$C$7:$L$66,10,FALSE),""))</f>
        <v/>
      </c>
      <c r="F22" s="51">
        <f>IF(OR($B22="",$D22="",NOT(ISNUMBER($E22))),"",ROUND(N($D22)*$E22/MAX(N(条件!$D$40),1),0)*MAX(N(条件!$D$40),1))</f>
        <v/>
      </c>
      <c r="G22" s="53" t="n"/>
    </row>
    <row r="23" ht="19" customHeight="1">
      <c r="A23" s="79" t="n">
        <v>15</v>
      </c>
      <c r="B23" s="9" t="n"/>
      <c r="C23" s="80">
        <f>IF($B23="","",IFERROR(VLOOKUP($B23,複合単価一覧!$C$7:$L$66,2,FALSE),""))</f>
        <v/>
      </c>
      <c r="D23" s="50" t="n"/>
      <c r="E23" s="51">
        <f>IF($B23="","",IFERROR(VLOOKUP($B23,複合単価一覧!$C$7:$L$66,10,FALSE),""))</f>
        <v/>
      </c>
      <c r="F23" s="51">
        <f>IF(OR($B23="",$D23="",NOT(ISNUMBER($E23))),"",ROUND(N($D23)*$E23/MAX(N(条件!$D$40),1),0)*MAX(N(条件!$D$40),1))</f>
        <v/>
      </c>
      <c r="G23" s="53" t="n"/>
    </row>
    <row r="24" ht="19" customHeight="1">
      <c r="A24" s="79" t="n">
        <v>16</v>
      </c>
      <c r="B24" s="9" t="n"/>
      <c r="C24" s="80">
        <f>IF($B24="","",IFERROR(VLOOKUP($B24,複合単価一覧!$C$7:$L$66,2,FALSE),""))</f>
        <v/>
      </c>
      <c r="D24" s="50" t="n"/>
      <c r="E24" s="51">
        <f>IF($B24="","",IFERROR(VLOOKUP($B24,複合単価一覧!$C$7:$L$66,10,FALSE),""))</f>
        <v/>
      </c>
      <c r="F24" s="51">
        <f>IF(OR($B24="",$D24="",NOT(ISNUMBER($E24))),"",ROUND(N($D24)*$E24/MAX(N(条件!$D$40),1),0)*MAX(N(条件!$D$40),1))</f>
        <v/>
      </c>
      <c r="G24" s="53" t="n"/>
    </row>
    <row r="25" ht="19" customHeight="1">
      <c r="A25" s="79" t="n">
        <v>17</v>
      </c>
      <c r="B25" s="9" t="n"/>
      <c r="C25" s="80">
        <f>IF($B25="","",IFERROR(VLOOKUP($B25,複合単価一覧!$C$7:$L$66,2,FALSE),""))</f>
        <v/>
      </c>
      <c r="D25" s="50" t="n"/>
      <c r="E25" s="51">
        <f>IF($B25="","",IFERROR(VLOOKUP($B25,複合単価一覧!$C$7:$L$66,10,FALSE),""))</f>
        <v/>
      </c>
      <c r="F25" s="51">
        <f>IF(OR($B25="",$D25="",NOT(ISNUMBER($E25))),"",ROUND(N($D25)*$E25/MAX(N(条件!$D$40),1),0)*MAX(N(条件!$D$40),1))</f>
        <v/>
      </c>
      <c r="G25" s="53" t="n"/>
    </row>
    <row r="26" ht="19" customHeight="1">
      <c r="A26" s="79" t="n">
        <v>18</v>
      </c>
      <c r="B26" s="9" t="n"/>
      <c r="C26" s="80">
        <f>IF($B26="","",IFERROR(VLOOKUP($B26,複合単価一覧!$C$7:$L$66,2,FALSE),""))</f>
        <v/>
      </c>
      <c r="D26" s="50" t="n"/>
      <c r="E26" s="51">
        <f>IF($B26="","",IFERROR(VLOOKUP($B26,複合単価一覧!$C$7:$L$66,10,FALSE),""))</f>
        <v/>
      </c>
      <c r="F26" s="51">
        <f>IF(OR($B26="",$D26="",NOT(ISNUMBER($E26))),"",ROUND(N($D26)*$E26/MAX(N(条件!$D$40),1),0)*MAX(N(条件!$D$40),1))</f>
        <v/>
      </c>
      <c r="G26" s="53" t="n"/>
    </row>
    <row r="27" ht="19" customHeight="1">
      <c r="A27" s="79" t="n">
        <v>19</v>
      </c>
      <c r="B27" s="9" t="n"/>
      <c r="C27" s="80">
        <f>IF($B27="","",IFERROR(VLOOKUP($B27,複合単価一覧!$C$7:$L$66,2,FALSE),""))</f>
        <v/>
      </c>
      <c r="D27" s="50" t="n"/>
      <c r="E27" s="51">
        <f>IF($B27="","",IFERROR(VLOOKUP($B27,複合単価一覧!$C$7:$L$66,10,FALSE),""))</f>
        <v/>
      </c>
      <c r="F27" s="51">
        <f>IF(OR($B27="",$D27="",NOT(ISNUMBER($E27))),"",ROUND(N($D27)*$E27/MAX(N(条件!$D$40),1),0)*MAX(N(条件!$D$40),1))</f>
        <v/>
      </c>
      <c r="G27" s="53" t="n"/>
    </row>
    <row r="28" ht="19" customHeight="1">
      <c r="A28" s="79" t="n">
        <v>20</v>
      </c>
      <c r="B28" s="9" t="n"/>
      <c r="C28" s="80">
        <f>IF($B28="","",IFERROR(VLOOKUP($B28,複合単価一覧!$C$7:$L$66,2,FALSE),""))</f>
        <v/>
      </c>
      <c r="D28" s="50" t="n"/>
      <c r="E28" s="51">
        <f>IF($B28="","",IFERROR(VLOOKUP($B28,複合単価一覧!$C$7:$L$66,10,FALSE),""))</f>
        <v/>
      </c>
      <c r="F28" s="51">
        <f>IF(OR($B28="",$D28="",NOT(ISNUMBER($E28))),"",ROUND(N($D28)*$E28/MAX(N(条件!$D$40),1),0)*MAX(N(条件!$D$40),1))</f>
        <v/>
      </c>
      <c r="G28" s="53" t="n"/>
    </row>
    <row r="29" ht="19" customHeight="1">
      <c r="A29" s="79" t="n">
        <v>21</v>
      </c>
      <c r="B29" s="9" t="n"/>
      <c r="C29" s="80">
        <f>IF($B29="","",IFERROR(VLOOKUP($B29,複合単価一覧!$C$7:$L$66,2,FALSE),""))</f>
        <v/>
      </c>
      <c r="D29" s="50" t="n"/>
      <c r="E29" s="51">
        <f>IF($B29="","",IFERROR(VLOOKUP($B29,複合単価一覧!$C$7:$L$66,10,FALSE),""))</f>
        <v/>
      </c>
      <c r="F29" s="51">
        <f>IF(OR($B29="",$D29="",NOT(ISNUMBER($E29))),"",ROUND(N($D29)*$E29/MAX(N(条件!$D$40),1),0)*MAX(N(条件!$D$40),1))</f>
        <v/>
      </c>
      <c r="G29" s="53" t="n"/>
    </row>
    <row r="30" ht="19" customHeight="1">
      <c r="A30" s="79" t="n">
        <v>22</v>
      </c>
      <c r="B30" s="9" t="n"/>
      <c r="C30" s="80">
        <f>IF($B30="","",IFERROR(VLOOKUP($B30,複合単価一覧!$C$7:$L$66,2,FALSE),""))</f>
        <v/>
      </c>
      <c r="D30" s="50" t="n"/>
      <c r="E30" s="51">
        <f>IF($B30="","",IFERROR(VLOOKUP($B30,複合単価一覧!$C$7:$L$66,10,FALSE),""))</f>
        <v/>
      </c>
      <c r="F30" s="51">
        <f>IF(OR($B30="",$D30="",NOT(ISNUMBER($E30))),"",ROUND(N($D30)*$E30/MAX(N(条件!$D$40),1),0)*MAX(N(条件!$D$40),1))</f>
        <v/>
      </c>
      <c r="G30" s="53" t="n"/>
    </row>
    <row r="31" ht="19" customHeight="1">
      <c r="A31" s="79" t="n">
        <v>23</v>
      </c>
      <c r="B31" s="9" t="n"/>
      <c r="C31" s="80">
        <f>IF($B31="","",IFERROR(VLOOKUP($B31,複合単価一覧!$C$7:$L$66,2,FALSE),""))</f>
        <v/>
      </c>
      <c r="D31" s="50" t="n"/>
      <c r="E31" s="51">
        <f>IF($B31="","",IFERROR(VLOOKUP($B31,複合単価一覧!$C$7:$L$66,10,FALSE),""))</f>
        <v/>
      </c>
      <c r="F31" s="51">
        <f>IF(OR($B31="",$D31="",NOT(ISNUMBER($E31))),"",ROUND(N($D31)*$E31/MAX(N(条件!$D$40),1),0)*MAX(N(条件!$D$40),1))</f>
        <v/>
      </c>
      <c r="G31" s="53" t="n"/>
    </row>
    <row r="32" ht="19" customHeight="1">
      <c r="A32" s="79" t="n">
        <v>24</v>
      </c>
      <c r="B32" s="9" t="n"/>
      <c r="C32" s="80">
        <f>IF($B32="","",IFERROR(VLOOKUP($B32,複合単価一覧!$C$7:$L$66,2,FALSE),""))</f>
        <v/>
      </c>
      <c r="D32" s="50" t="n"/>
      <c r="E32" s="51">
        <f>IF($B32="","",IFERROR(VLOOKUP($B32,複合単価一覧!$C$7:$L$66,10,FALSE),""))</f>
        <v/>
      </c>
      <c r="F32" s="51">
        <f>IF(OR($B32="",$D32="",NOT(ISNUMBER($E32))),"",ROUND(N($D32)*$E32/MAX(N(条件!$D$40),1),0)*MAX(N(条件!$D$40),1))</f>
        <v/>
      </c>
      <c r="G32" s="53" t="n"/>
    </row>
    <row r="33" ht="19" customHeight="1">
      <c r="A33" s="79" t="n">
        <v>25</v>
      </c>
      <c r="B33" s="9" t="n"/>
      <c r="C33" s="80">
        <f>IF($B33="","",IFERROR(VLOOKUP($B33,複合単価一覧!$C$7:$L$66,2,FALSE),""))</f>
        <v/>
      </c>
      <c r="D33" s="50" t="n"/>
      <c r="E33" s="51">
        <f>IF($B33="","",IFERROR(VLOOKUP($B33,複合単価一覧!$C$7:$L$66,10,FALSE),""))</f>
        <v/>
      </c>
      <c r="F33" s="51">
        <f>IF(OR($B33="",$D33="",NOT(ISNUMBER($E33))),"",ROUND(N($D33)*$E33/MAX(N(条件!$D$40),1),0)*MAX(N(条件!$D$40),1))</f>
        <v/>
      </c>
      <c r="G33" s="53" t="n"/>
    </row>
    <row r="34" ht="19" customHeight="1">
      <c r="A34" s="79" t="n">
        <v>26</v>
      </c>
      <c r="B34" s="9" t="n"/>
      <c r="C34" s="80">
        <f>IF($B34="","",IFERROR(VLOOKUP($B34,複合単価一覧!$C$7:$L$66,2,FALSE),""))</f>
        <v/>
      </c>
      <c r="D34" s="50" t="n"/>
      <c r="E34" s="51">
        <f>IF($B34="","",IFERROR(VLOOKUP($B34,複合単価一覧!$C$7:$L$66,10,FALSE),""))</f>
        <v/>
      </c>
      <c r="F34" s="51">
        <f>IF(OR($B34="",$D34="",NOT(ISNUMBER($E34))),"",ROUND(N($D34)*$E34/MAX(N(条件!$D$40),1),0)*MAX(N(条件!$D$40),1))</f>
        <v/>
      </c>
      <c r="G34" s="53" t="n"/>
    </row>
    <row r="35" ht="19" customHeight="1">
      <c r="A35" s="79" t="n">
        <v>27</v>
      </c>
      <c r="B35" s="9" t="n"/>
      <c r="C35" s="80">
        <f>IF($B35="","",IFERROR(VLOOKUP($B35,複合単価一覧!$C$7:$L$66,2,FALSE),""))</f>
        <v/>
      </c>
      <c r="D35" s="50" t="n"/>
      <c r="E35" s="51">
        <f>IF($B35="","",IFERROR(VLOOKUP($B35,複合単価一覧!$C$7:$L$66,10,FALSE),""))</f>
        <v/>
      </c>
      <c r="F35" s="51">
        <f>IF(OR($B35="",$D35="",NOT(ISNUMBER($E35))),"",ROUND(N($D35)*$E35/MAX(N(条件!$D$40),1),0)*MAX(N(条件!$D$40),1))</f>
        <v/>
      </c>
      <c r="G35" s="53" t="n"/>
    </row>
    <row r="36" ht="19" customHeight="1">
      <c r="A36" s="79" t="n">
        <v>28</v>
      </c>
      <c r="B36" s="9" t="n"/>
      <c r="C36" s="80">
        <f>IF($B36="","",IFERROR(VLOOKUP($B36,複合単価一覧!$C$7:$L$66,2,FALSE),""))</f>
        <v/>
      </c>
      <c r="D36" s="50" t="n"/>
      <c r="E36" s="51">
        <f>IF($B36="","",IFERROR(VLOOKUP($B36,複合単価一覧!$C$7:$L$66,10,FALSE),""))</f>
        <v/>
      </c>
      <c r="F36" s="51">
        <f>IF(OR($B36="",$D36="",NOT(ISNUMBER($E36))),"",ROUND(N($D36)*$E36/MAX(N(条件!$D$40),1),0)*MAX(N(条件!$D$40),1))</f>
        <v/>
      </c>
      <c r="G36" s="53" t="n"/>
    </row>
    <row r="37" ht="19" customHeight="1">
      <c r="A37" s="79" t="n">
        <v>29</v>
      </c>
      <c r="B37" s="9" t="n"/>
      <c r="C37" s="80">
        <f>IF($B37="","",IFERROR(VLOOKUP($B37,複合単価一覧!$C$7:$L$66,2,FALSE),""))</f>
        <v/>
      </c>
      <c r="D37" s="50" t="n"/>
      <c r="E37" s="51">
        <f>IF($B37="","",IFERROR(VLOOKUP($B37,複合単価一覧!$C$7:$L$66,10,FALSE),""))</f>
        <v/>
      </c>
      <c r="F37" s="51">
        <f>IF(OR($B37="",$D37="",NOT(ISNUMBER($E37))),"",ROUND(N($D37)*$E37/MAX(N(条件!$D$40),1),0)*MAX(N(条件!$D$40),1))</f>
        <v/>
      </c>
      <c r="G37" s="53" t="n"/>
    </row>
    <row r="38" ht="19" customHeight="1">
      <c r="A38" s="79" t="n">
        <v>30</v>
      </c>
      <c r="B38" s="9" t="n"/>
      <c r="C38" s="80">
        <f>IF($B38="","",IFERROR(VLOOKUP($B38,複合単価一覧!$C$7:$L$66,2,FALSE),""))</f>
        <v/>
      </c>
      <c r="D38" s="50" t="n"/>
      <c r="E38" s="51">
        <f>IF($B38="","",IFERROR(VLOOKUP($B38,複合単価一覧!$C$7:$L$66,10,FALSE),""))</f>
        <v/>
      </c>
      <c r="F38" s="51">
        <f>IF(OR($B38="",$D38="",NOT(ISNUMBER($E38))),"",ROUND(N($D38)*$E38/MAX(N(条件!$D$40),1),0)*MAX(N(条件!$D$40),1))</f>
        <v/>
      </c>
      <c r="G38" s="53" t="n"/>
    </row>
    <row r="39" ht="19" customHeight="1">
      <c r="A39" s="79" t="n">
        <v>31</v>
      </c>
      <c r="B39" s="9" t="n"/>
      <c r="C39" s="80">
        <f>IF($B39="","",IFERROR(VLOOKUP($B39,複合単価一覧!$C$7:$L$66,2,FALSE),""))</f>
        <v/>
      </c>
      <c r="D39" s="50" t="n"/>
      <c r="E39" s="51">
        <f>IF($B39="","",IFERROR(VLOOKUP($B39,複合単価一覧!$C$7:$L$66,10,FALSE),""))</f>
        <v/>
      </c>
      <c r="F39" s="51">
        <f>IF(OR($B39="",$D39="",NOT(ISNUMBER($E39))),"",ROUND(N($D39)*$E39/MAX(N(条件!$D$40),1),0)*MAX(N(条件!$D$40),1))</f>
        <v/>
      </c>
      <c r="G39" s="53" t="n"/>
    </row>
    <row r="40" ht="19" customHeight="1">
      <c r="A40" s="79" t="n">
        <v>32</v>
      </c>
      <c r="B40" s="9" t="n"/>
      <c r="C40" s="80">
        <f>IF($B40="","",IFERROR(VLOOKUP($B40,複合単価一覧!$C$7:$L$66,2,FALSE),""))</f>
        <v/>
      </c>
      <c r="D40" s="50" t="n"/>
      <c r="E40" s="51">
        <f>IF($B40="","",IFERROR(VLOOKUP($B40,複合単価一覧!$C$7:$L$66,10,FALSE),""))</f>
        <v/>
      </c>
      <c r="F40" s="51">
        <f>IF(OR($B40="",$D40="",NOT(ISNUMBER($E40))),"",ROUND(N($D40)*$E40/MAX(N(条件!$D$40),1),0)*MAX(N(条件!$D$40),1))</f>
        <v/>
      </c>
      <c r="G40" s="53" t="n"/>
    </row>
    <row r="41" ht="19" customHeight="1">
      <c r="A41" s="79" t="n">
        <v>33</v>
      </c>
      <c r="B41" s="9" t="n"/>
      <c r="C41" s="80">
        <f>IF($B41="","",IFERROR(VLOOKUP($B41,複合単価一覧!$C$7:$L$66,2,FALSE),""))</f>
        <v/>
      </c>
      <c r="D41" s="50" t="n"/>
      <c r="E41" s="51">
        <f>IF($B41="","",IFERROR(VLOOKUP($B41,複合単価一覧!$C$7:$L$66,10,FALSE),""))</f>
        <v/>
      </c>
      <c r="F41" s="51">
        <f>IF(OR($B41="",$D41="",NOT(ISNUMBER($E41))),"",ROUND(N($D41)*$E41/MAX(N(条件!$D$40),1),0)*MAX(N(条件!$D$40),1))</f>
        <v/>
      </c>
      <c r="G41" s="53" t="n"/>
    </row>
    <row r="42" ht="19" customHeight="1">
      <c r="A42" s="79" t="n">
        <v>34</v>
      </c>
      <c r="B42" s="9" t="n"/>
      <c r="C42" s="80">
        <f>IF($B42="","",IFERROR(VLOOKUP($B42,複合単価一覧!$C$7:$L$66,2,FALSE),""))</f>
        <v/>
      </c>
      <c r="D42" s="50" t="n"/>
      <c r="E42" s="51">
        <f>IF($B42="","",IFERROR(VLOOKUP($B42,複合単価一覧!$C$7:$L$66,10,FALSE),""))</f>
        <v/>
      </c>
      <c r="F42" s="51">
        <f>IF(OR($B42="",$D42="",NOT(ISNUMBER($E42))),"",ROUND(N($D42)*$E42/MAX(N(条件!$D$40),1),0)*MAX(N(条件!$D$40),1))</f>
        <v/>
      </c>
      <c r="G42" s="53" t="n"/>
    </row>
    <row r="43" ht="19" customHeight="1">
      <c r="A43" s="79" t="n">
        <v>35</v>
      </c>
      <c r="B43" s="9" t="n"/>
      <c r="C43" s="80">
        <f>IF($B43="","",IFERROR(VLOOKUP($B43,複合単価一覧!$C$7:$L$66,2,FALSE),""))</f>
        <v/>
      </c>
      <c r="D43" s="50" t="n"/>
      <c r="E43" s="51">
        <f>IF($B43="","",IFERROR(VLOOKUP($B43,複合単価一覧!$C$7:$L$66,10,FALSE),""))</f>
        <v/>
      </c>
      <c r="F43" s="51">
        <f>IF(OR($B43="",$D43="",NOT(ISNUMBER($E43))),"",ROUND(N($D43)*$E43/MAX(N(条件!$D$40),1),0)*MAX(N(条件!$D$40),1))</f>
        <v/>
      </c>
      <c r="G43" s="53" t="n"/>
    </row>
    <row r="44" ht="19" customHeight="1">
      <c r="A44" s="79" t="n">
        <v>36</v>
      </c>
      <c r="B44" s="9" t="n"/>
      <c r="C44" s="80">
        <f>IF($B44="","",IFERROR(VLOOKUP($B44,複合単価一覧!$C$7:$L$66,2,FALSE),""))</f>
        <v/>
      </c>
      <c r="D44" s="50" t="n"/>
      <c r="E44" s="51">
        <f>IF($B44="","",IFERROR(VLOOKUP($B44,複合単価一覧!$C$7:$L$66,10,FALSE),""))</f>
        <v/>
      </c>
      <c r="F44" s="51">
        <f>IF(OR($B44="",$D44="",NOT(ISNUMBER($E44))),"",ROUND(N($D44)*$E44/MAX(N(条件!$D$40),1),0)*MAX(N(条件!$D$40),1))</f>
        <v/>
      </c>
      <c r="G44" s="53" t="n"/>
    </row>
    <row r="45" ht="19" customHeight="1">
      <c r="A45" s="79" t="n">
        <v>37</v>
      </c>
      <c r="B45" s="9" t="n"/>
      <c r="C45" s="80">
        <f>IF($B45="","",IFERROR(VLOOKUP($B45,複合単価一覧!$C$7:$L$66,2,FALSE),""))</f>
        <v/>
      </c>
      <c r="D45" s="50" t="n"/>
      <c r="E45" s="51">
        <f>IF($B45="","",IFERROR(VLOOKUP($B45,複合単価一覧!$C$7:$L$66,10,FALSE),""))</f>
        <v/>
      </c>
      <c r="F45" s="51">
        <f>IF(OR($B45="",$D45="",NOT(ISNUMBER($E45))),"",ROUND(N($D45)*$E45/MAX(N(条件!$D$40),1),0)*MAX(N(条件!$D$40),1))</f>
        <v/>
      </c>
      <c r="G45" s="53" t="n"/>
    </row>
    <row r="46" ht="19" customHeight="1">
      <c r="A46" s="79" t="n">
        <v>38</v>
      </c>
      <c r="B46" s="9" t="n"/>
      <c r="C46" s="80">
        <f>IF($B46="","",IFERROR(VLOOKUP($B46,複合単価一覧!$C$7:$L$66,2,FALSE),""))</f>
        <v/>
      </c>
      <c r="D46" s="50" t="n"/>
      <c r="E46" s="51">
        <f>IF($B46="","",IFERROR(VLOOKUP($B46,複合単価一覧!$C$7:$L$66,10,FALSE),""))</f>
        <v/>
      </c>
      <c r="F46" s="51">
        <f>IF(OR($B46="",$D46="",NOT(ISNUMBER($E46))),"",ROUND(N($D46)*$E46/MAX(N(条件!$D$40),1),0)*MAX(N(条件!$D$40),1))</f>
        <v/>
      </c>
      <c r="G46" s="53" t="n"/>
    </row>
    <row r="47" ht="19" customHeight="1">
      <c r="A47" s="79" t="n">
        <v>39</v>
      </c>
      <c r="B47" s="9" t="n"/>
      <c r="C47" s="80">
        <f>IF($B47="","",IFERROR(VLOOKUP($B47,複合単価一覧!$C$7:$L$66,2,FALSE),""))</f>
        <v/>
      </c>
      <c r="D47" s="50" t="n"/>
      <c r="E47" s="51">
        <f>IF($B47="","",IFERROR(VLOOKUP($B47,複合単価一覧!$C$7:$L$66,10,FALSE),""))</f>
        <v/>
      </c>
      <c r="F47" s="51">
        <f>IF(OR($B47="",$D47="",NOT(ISNUMBER($E47))),"",ROUND(N($D47)*$E47/MAX(N(条件!$D$40),1),0)*MAX(N(条件!$D$40),1))</f>
        <v/>
      </c>
      <c r="G47" s="53" t="n"/>
    </row>
    <row r="48" ht="19" customHeight="1">
      <c r="A48" s="79" t="n">
        <v>40</v>
      </c>
      <c r="B48" s="9" t="n"/>
      <c r="C48" s="80">
        <f>IF($B48="","",IFERROR(VLOOKUP($B48,複合単価一覧!$C$7:$L$66,2,FALSE),""))</f>
        <v/>
      </c>
      <c r="D48" s="50" t="n"/>
      <c r="E48" s="51">
        <f>IF($B48="","",IFERROR(VLOOKUP($B48,複合単価一覧!$C$7:$L$66,10,FALSE),""))</f>
        <v/>
      </c>
      <c r="F48" s="51">
        <f>IF(OR($B48="",$D48="",NOT(ISNUMBER($E48))),"",ROUND(N($D48)*$E48/MAX(N(条件!$D$40),1),0)*MAX(N(条件!$D$40),1))</f>
        <v/>
      </c>
      <c r="G48" s="53" t="n"/>
    </row>
    <row r="49" ht="19" customHeight="1">
      <c r="A49" s="79" t="n">
        <v>41</v>
      </c>
      <c r="B49" s="9" t="n"/>
      <c r="C49" s="80">
        <f>IF($B49="","",IFERROR(VLOOKUP($B49,複合単価一覧!$C$7:$L$66,2,FALSE),""))</f>
        <v/>
      </c>
      <c r="D49" s="50" t="n"/>
      <c r="E49" s="51">
        <f>IF($B49="","",IFERROR(VLOOKUP($B49,複合単価一覧!$C$7:$L$66,10,FALSE),""))</f>
        <v/>
      </c>
      <c r="F49" s="51">
        <f>IF(OR($B49="",$D49="",NOT(ISNUMBER($E49))),"",ROUND(N($D49)*$E49/MAX(N(条件!$D$40),1),0)*MAX(N(条件!$D$40),1))</f>
        <v/>
      </c>
      <c r="G49" s="53" t="n"/>
    </row>
    <row r="50" ht="19" customHeight="1">
      <c r="A50" s="79" t="n">
        <v>42</v>
      </c>
      <c r="B50" s="9" t="n"/>
      <c r="C50" s="80">
        <f>IF($B50="","",IFERROR(VLOOKUP($B50,複合単価一覧!$C$7:$L$66,2,FALSE),""))</f>
        <v/>
      </c>
      <c r="D50" s="50" t="n"/>
      <c r="E50" s="51">
        <f>IF($B50="","",IFERROR(VLOOKUP($B50,複合単価一覧!$C$7:$L$66,10,FALSE),""))</f>
        <v/>
      </c>
      <c r="F50" s="51">
        <f>IF(OR($B50="",$D50="",NOT(ISNUMBER($E50))),"",ROUND(N($D50)*$E50/MAX(N(条件!$D$40),1),0)*MAX(N(条件!$D$40),1))</f>
        <v/>
      </c>
      <c r="G50" s="53" t="n"/>
    </row>
    <row r="51" ht="19" customHeight="1">
      <c r="A51" s="79" t="n">
        <v>43</v>
      </c>
      <c r="B51" s="9" t="n"/>
      <c r="C51" s="80">
        <f>IF($B51="","",IFERROR(VLOOKUP($B51,複合単価一覧!$C$7:$L$66,2,FALSE),""))</f>
        <v/>
      </c>
      <c r="D51" s="50" t="n"/>
      <c r="E51" s="51">
        <f>IF($B51="","",IFERROR(VLOOKUP($B51,複合単価一覧!$C$7:$L$66,10,FALSE),""))</f>
        <v/>
      </c>
      <c r="F51" s="51">
        <f>IF(OR($B51="",$D51="",NOT(ISNUMBER($E51))),"",ROUND(N($D51)*$E51/MAX(N(条件!$D$40),1),0)*MAX(N(条件!$D$40),1))</f>
        <v/>
      </c>
      <c r="G51" s="53" t="n"/>
    </row>
    <row r="52" ht="19" customHeight="1">
      <c r="A52" s="79" t="n">
        <v>44</v>
      </c>
      <c r="B52" s="9" t="n"/>
      <c r="C52" s="80">
        <f>IF($B52="","",IFERROR(VLOOKUP($B52,複合単価一覧!$C$7:$L$66,2,FALSE),""))</f>
        <v/>
      </c>
      <c r="D52" s="50" t="n"/>
      <c r="E52" s="51">
        <f>IF($B52="","",IFERROR(VLOOKUP($B52,複合単価一覧!$C$7:$L$66,10,FALSE),""))</f>
        <v/>
      </c>
      <c r="F52" s="51">
        <f>IF(OR($B52="",$D52="",NOT(ISNUMBER($E52))),"",ROUND(N($D52)*$E52/MAX(N(条件!$D$40),1),0)*MAX(N(条件!$D$40),1))</f>
        <v/>
      </c>
      <c r="G52" s="53" t="n"/>
    </row>
    <row r="53" ht="19" customHeight="1">
      <c r="A53" s="79" t="n">
        <v>45</v>
      </c>
      <c r="B53" s="9" t="n"/>
      <c r="C53" s="80">
        <f>IF($B53="","",IFERROR(VLOOKUP($B53,複合単価一覧!$C$7:$L$66,2,FALSE),""))</f>
        <v/>
      </c>
      <c r="D53" s="50" t="n"/>
      <c r="E53" s="51">
        <f>IF($B53="","",IFERROR(VLOOKUP($B53,複合単価一覧!$C$7:$L$66,10,FALSE),""))</f>
        <v/>
      </c>
      <c r="F53" s="51">
        <f>IF(OR($B53="",$D53="",NOT(ISNUMBER($E53))),"",ROUND(N($D53)*$E53/MAX(N(条件!$D$40),1),0)*MAX(N(条件!$D$40),1))</f>
        <v/>
      </c>
      <c r="G53" s="53" t="n"/>
    </row>
    <row r="54" ht="19" customHeight="1">
      <c r="A54" s="79" t="n">
        <v>46</v>
      </c>
      <c r="B54" s="9" t="n"/>
      <c r="C54" s="80">
        <f>IF($B54="","",IFERROR(VLOOKUP($B54,複合単価一覧!$C$7:$L$66,2,FALSE),""))</f>
        <v/>
      </c>
      <c r="D54" s="50" t="n"/>
      <c r="E54" s="51">
        <f>IF($B54="","",IFERROR(VLOOKUP($B54,複合単価一覧!$C$7:$L$66,10,FALSE),""))</f>
        <v/>
      </c>
      <c r="F54" s="51">
        <f>IF(OR($B54="",$D54="",NOT(ISNUMBER($E54))),"",ROUND(N($D54)*$E54/MAX(N(条件!$D$40),1),0)*MAX(N(条件!$D$40),1))</f>
        <v/>
      </c>
      <c r="G54" s="53" t="n"/>
    </row>
    <row r="55" ht="19" customHeight="1">
      <c r="A55" s="79" t="n">
        <v>47</v>
      </c>
      <c r="B55" s="9" t="n"/>
      <c r="C55" s="80">
        <f>IF($B55="","",IFERROR(VLOOKUP($B55,複合単価一覧!$C$7:$L$66,2,FALSE),""))</f>
        <v/>
      </c>
      <c r="D55" s="50" t="n"/>
      <c r="E55" s="51">
        <f>IF($B55="","",IFERROR(VLOOKUP($B55,複合単価一覧!$C$7:$L$66,10,FALSE),""))</f>
        <v/>
      </c>
      <c r="F55" s="51">
        <f>IF(OR($B55="",$D55="",NOT(ISNUMBER($E55))),"",ROUND(N($D55)*$E55/MAX(N(条件!$D$40),1),0)*MAX(N(条件!$D$40),1))</f>
        <v/>
      </c>
      <c r="G55" s="53" t="n"/>
    </row>
    <row r="56" ht="19" customHeight="1">
      <c r="A56" s="79" t="n">
        <v>48</v>
      </c>
      <c r="B56" s="9" t="n"/>
      <c r="C56" s="80">
        <f>IF($B56="","",IFERROR(VLOOKUP($B56,複合単価一覧!$C$7:$L$66,2,FALSE),""))</f>
        <v/>
      </c>
      <c r="D56" s="50" t="n"/>
      <c r="E56" s="51">
        <f>IF($B56="","",IFERROR(VLOOKUP($B56,複合単価一覧!$C$7:$L$66,10,FALSE),""))</f>
        <v/>
      </c>
      <c r="F56" s="51">
        <f>IF(OR($B56="",$D56="",NOT(ISNUMBER($E56))),"",ROUND(N($D56)*$E56/MAX(N(条件!$D$40),1),0)*MAX(N(条件!$D$40),1))</f>
        <v/>
      </c>
      <c r="G56" s="53" t="n"/>
    </row>
    <row r="57" ht="19" customHeight="1">
      <c r="A57" s="79" t="n">
        <v>49</v>
      </c>
      <c r="B57" s="9" t="n"/>
      <c r="C57" s="80">
        <f>IF($B57="","",IFERROR(VLOOKUP($B57,複合単価一覧!$C$7:$L$66,2,FALSE),""))</f>
        <v/>
      </c>
      <c r="D57" s="50" t="n"/>
      <c r="E57" s="51">
        <f>IF($B57="","",IFERROR(VLOOKUP($B57,複合単価一覧!$C$7:$L$66,10,FALSE),""))</f>
        <v/>
      </c>
      <c r="F57" s="51">
        <f>IF(OR($B57="",$D57="",NOT(ISNUMBER($E57))),"",ROUND(N($D57)*$E57/MAX(N(条件!$D$40),1),0)*MAX(N(条件!$D$40),1))</f>
        <v/>
      </c>
      <c r="G57" s="53" t="n"/>
    </row>
    <row r="58" ht="19" customHeight="1">
      <c r="A58" s="79" t="n">
        <v>50</v>
      </c>
      <c r="B58" s="9" t="n"/>
      <c r="C58" s="80">
        <f>IF($B58="","",IFERROR(VLOOKUP($B58,複合単価一覧!$C$7:$L$66,2,FALSE),""))</f>
        <v/>
      </c>
      <c r="D58" s="50" t="n"/>
      <c r="E58" s="51">
        <f>IF($B58="","",IFERROR(VLOOKUP($B58,複合単価一覧!$C$7:$L$66,10,FALSE),""))</f>
        <v/>
      </c>
      <c r="F58" s="51">
        <f>IF(OR($B58="",$D58="",NOT(ISNUMBER($E58))),"",ROUND(N($D58)*$E58/MAX(N(条件!$D$40),1),0)*MAX(N(条件!$D$40),1))</f>
        <v/>
      </c>
      <c r="G58" s="53" t="n"/>
    </row>
    <row r="59" ht="19" customHeight="1">
      <c r="A59" s="79" t="n">
        <v>51</v>
      </c>
      <c r="B59" s="9" t="n"/>
      <c r="C59" s="80">
        <f>IF($B59="","",IFERROR(VLOOKUP($B59,複合単価一覧!$C$7:$L$66,2,FALSE),""))</f>
        <v/>
      </c>
      <c r="D59" s="50" t="n"/>
      <c r="E59" s="51">
        <f>IF($B59="","",IFERROR(VLOOKUP($B59,複合単価一覧!$C$7:$L$66,10,FALSE),""))</f>
        <v/>
      </c>
      <c r="F59" s="51">
        <f>IF(OR($B59="",$D59="",NOT(ISNUMBER($E59))),"",ROUND(N($D59)*$E59/MAX(N(条件!$D$40),1),0)*MAX(N(条件!$D$40),1))</f>
        <v/>
      </c>
      <c r="G59" s="53" t="n"/>
    </row>
    <row r="60" ht="19" customHeight="1">
      <c r="A60" s="79" t="n">
        <v>52</v>
      </c>
      <c r="B60" s="9" t="n"/>
      <c r="C60" s="80">
        <f>IF($B60="","",IFERROR(VLOOKUP($B60,複合単価一覧!$C$7:$L$66,2,FALSE),""))</f>
        <v/>
      </c>
      <c r="D60" s="50" t="n"/>
      <c r="E60" s="51">
        <f>IF($B60="","",IFERROR(VLOOKUP($B60,複合単価一覧!$C$7:$L$66,10,FALSE),""))</f>
        <v/>
      </c>
      <c r="F60" s="51">
        <f>IF(OR($B60="",$D60="",NOT(ISNUMBER($E60))),"",ROUND(N($D60)*$E60/MAX(N(条件!$D$40),1),0)*MAX(N(条件!$D$40),1))</f>
        <v/>
      </c>
      <c r="G60" s="53" t="n"/>
    </row>
    <row r="61" ht="19" customHeight="1">
      <c r="A61" s="79" t="n">
        <v>53</v>
      </c>
      <c r="B61" s="9" t="n"/>
      <c r="C61" s="80">
        <f>IF($B61="","",IFERROR(VLOOKUP($B61,複合単価一覧!$C$7:$L$66,2,FALSE),""))</f>
        <v/>
      </c>
      <c r="D61" s="50" t="n"/>
      <c r="E61" s="51">
        <f>IF($B61="","",IFERROR(VLOOKUP($B61,複合単価一覧!$C$7:$L$66,10,FALSE),""))</f>
        <v/>
      </c>
      <c r="F61" s="51">
        <f>IF(OR($B61="",$D61="",NOT(ISNUMBER($E61))),"",ROUND(N($D61)*$E61/MAX(N(条件!$D$40),1),0)*MAX(N(条件!$D$40),1))</f>
        <v/>
      </c>
      <c r="G61" s="53" t="n"/>
    </row>
    <row r="62" ht="19" customHeight="1">
      <c r="A62" s="79" t="n">
        <v>54</v>
      </c>
      <c r="B62" s="9" t="n"/>
      <c r="C62" s="80">
        <f>IF($B62="","",IFERROR(VLOOKUP($B62,複合単価一覧!$C$7:$L$66,2,FALSE),""))</f>
        <v/>
      </c>
      <c r="D62" s="50" t="n"/>
      <c r="E62" s="51">
        <f>IF($B62="","",IFERROR(VLOOKUP($B62,複合単価一覧!$C$7:$L$66,10,FALSE),""))</f>
        <v/>
      </c>
      <c r="F62" s="51">
        <f>IF(OR($B62="",$D62="",NOT(ISNUMBER($E62))),"",ROUND(N($D62)*$E62/MAX(N(条件!$D$40),1),0)*MAX(N(条件!$D$40),1))</f>
        <v/>
      </c>
      <c r="G62" s="53" t="n"/>
    </row>
    <row r="63" ht="19" customHeight="1">
      <c r="A63" s="79" t="n">
        <v>55</v>
      </c>
      <c r="B63" s="9" t="n"/>
      <c r="C63" s="80">
        <f>IF($B63="","",IFERROR(VLOOKUP($B63,複合単価一覧!$C$7:$L$66,2,FALSE),""))</f>
        <v/>
      </c>
      <c r="D63" s="50" t="n"/>
      <c r="E63" s="51">
        <f>IF($B63="","",IFERROR(VLOOKUP($B63,複合単価一覧!$C$7:$L$66,10,FALSE),""))</f>
        <v/>
      </c>
      <c r="F63" s="51">
        <f>IF(OR($B63="",$D63="",NOT(ISNUMBER($E63))),"",ROUND(N($D63)*$E63/MAX(N(条件!$D$40),1),0)*MAX(N(条件!$D$40),1))</f>
        <v/>
      </c>
      <c r="G63" s="53" t="n"/>
    </row>
    <row r="64" ht="19" customHeight="1">
      <c r="A64" s="79" t="n">
        <v>56</v>
      </c>
      <c r="B64" s="9" t="n"/>
      <c r="C64" s="80">
        <f>IF($B64="","",IFERROR(VLOOKUP($B64,複合単価一覧!$C$7:$L$66,2,FALSE),""))</f>
        <v/>
      </c>
      <c r="D64" s="50" t="n"/>
      <c r="E64" s="51">
        <f>IF($B64="","",IFERROR(VLOOKUP($B64,複合単価一覧!$C$7:$L$66,10,FALSE),""))</f>
        <v/>
      </c>
      <c r="F64" s="51">
        <f>IF(OR($B64="",$D64="",NOT(ISNUMBER($E64))),"",ROUND(N($D64)*$E64/MAX(N(条件!$D$40),1),0)*MAX(N(条件!$D$40),1))</f>
        <v/>
      </c>
      <c r="G64" s="53" t="n"/>
    </row>
    <row r="65" ht="19" customHeight="1">
      <c r="A65" s="79" t="n">
        <v>57</v>
      </c>
      <c r="B65" s="9" t="n"/>
      <c r="C65" s="80">
        <f>IF($B65="","",IFERROR(VLOOKUP($B65,複合単価一覧!$C$7:$L$66,2,FALSE),""))</f>
        <v/>
      </c>
      <c r="D65" s="50" t="n"/>
      <c r="E65" s="51">
        <f>IF($B65="","",IFERROR(VLOOKUP($B65,複合単価一覧!$C$7:$L$66,10,FALSE),""))</f>
        <v/>
      </c>
      <c r="F65" s="51">
        <f>IF(OR($B65="",$D65="",NOT(ISNUMBER($E65))),"",ROUND(N($D65)*$E65/MAX(N(条件!$D$40),1),0)*MAX(N(条件!$D$40),1))</f>
        <v/>
      </c>
      <c r="G65" s="53" t="n"/>
    </row>
    <row r="66" ht="19" customHeight="1">
      <c r="A66" s="79" t="n">
        <v>58</v>
      </c>
      <c r="B66" s="9" t="n"/>
      <c r="C66" s="80">
        <f>IF($B66="","",IFERROR(VLOOKUP($B66,複合単価一覧!$C$7:$L$66,2,FALSE),""))</f>
        <v/>
      </c>
      <c r="D66" s="50" t="n"/>
      <c r="E66" s="51">
        <f>IF($B66="","",IFERROR(VLOOKUP($B66,複合単価一覧!$C$7:$L$66,10,FALSE),""))</f>
        <v/>
      </c>
      <c r="F66" s="51">
        <f>IF(OR($B66="",$D66="",NOT(ISNUMBER($E66))),"",ROUND(N($D66)*$E66/MAX(N(条件!$D$40),1),0)*MAX(N(条件!$D$40),1))</f>
        <v/>
      </c>
      <c r="G66" s="53" t="n"/>
    </row>
    <row r="67" ht="19" customHeight="1">
      <c r="A67" s="79" t="n">
        <v>59</v>
      </c>
      <c r="B67" s="9" t="n"/>
      <c r="C67" s="80">
        <f>IF($B67="","",IFERROR(VLOOKUP($B67,複合単価一覧!$C$7:$L$66,2,FALSE),""))</f>
        <v/>
      </c>
      <c r="D67" s="50" t="n"/>
      <c r="E67" s="51">
        <f>IF($B67="","",IFERROR(VLOOKUP($B67,複合単価一覧!$C$7:$L$66,10,FALSE),""))</f>
        <v/>
      </c>
      <c r="F67" s="51">
        <f>IF(OR($B67="",$D67="",NOT(ISNUMBER($E67))),"",ROUND(N($D67)*$E67/MAX(N(条件!$D$40),1),0)*MAX(N(条件!$D$40),1))</f>
        <v/>
      </c>
      <c r="G67" s="53" t="n"/>
    </row>
    <row r="68" ht="19" customHeight="1">
      <c r="A68" s="79" t="n">
        <v>60</v>
      </c>
      <c r="B68" s="9" t="n"/>
      <c r="C68" s="80">
        <f>IF($B68="","",IFERROR(VLOOKUP($B68,複合単価一覧!$C$7:$L$66,2,FALSE),""))</f>
        <v/>
      </c>
      <c r="D68" s="50" t="n"/>
      <c r="E68" s="51">
        <f>IF($B68="","",IFERROR(VLOOKUP($B68,複合単価一覧!$C$7:$L$66,10,FALSE),""))</f>
        <v/>
      </c>
      <c r="F68" s="51">
        <f>IF(OR($B68="",$D68="",NOT(ISNUMBER($E68))),"",ROUND(N($D68)*$E68/MAX(N(条件!$D$40),1),0)*MAX(N(条件!$D$40),1))</f>
        <v/>
      </c>
      <c r="G68" s="53" t="n"/>
    </row>
    <row r="69" ht="19" customHeight="1">
      <c r="A69" s="79" t="n">
        <v>61</v>
      </c>
      <c r="B69" s="9" t="n"/>
      <c r="C69" s="80">
        <f>IF($B69="","",IFERROR(VLOOKUP($B69,複合単価一覧!$C$7:$L$66,2,FALSE),""))</f>
        <v/>
      </c>
      <c r="D69" s="50" t="n"/>
      <c r="E69" s="51">
        <f>IF($B69="","",IFERROR(VLOOKUP($B69,複合単価一覧!$C$7:$L$66,10,FALSE),""))</f>
        <v/>
      </c>
      <c r="F69" s="51">
        <f>IF(OR($B69="",$D69="",NOT(ISNUMBER($E69))),"",ROUND(N($D69)*$E69/MAX(N(条件!$D$40),1),0)*MAX(N(条件!$D$40),1))</f>
        <v/>
      </c>
      <c r="G69" s="53" t="n"/>
    </row>
    <row r="70" ht="19" customHeight="1">
      <c r="A70" s="79" t="n">
        <v>62</v>
      </c>
      <c r="B70" s="9" t="n"/>
      <c r="C70" s="80">
        <f>IF($B70="","",IFERROR(VLOOKUP($B70,複合単価一覧!$C$7:$L$66,2,FALSE),""))</f>
        <v/>
      </c>
      <c r="D70" s="50" t="n"/>
      <c r="E70" s="51">
        <f>IF($B70="","",IFERROR(VLOOKUP($B70,複合単価一覧!$C$7:$L$66,10,FALSE),""))</f>
        <v/>
      </c>
      <c r="F70" s="51">
        <f>IF(OR($B70="",$D70="",NOT(ISNUMBER($E70))),"",ROUND(N($D70)*$E70/MAX(N(条件!$D$40),1),0)*MAX(N(条件!$D$40),1))</f>
        <v/>
      </c>
      <c r="G70" s="53" t="n"/>
    </row>
    <row r="71" ht="19" customHeight="1">
      <c r="A71" s="79" t="n">
        <v>63</v>
      </c>
      <c r="B71" s="9" t="n"/>
      <c r="C71" s="80">
        <f>IF($B71="","",IFERROR(VLOOKUP($B71,複合単価一覧!$C$7:$L$66,2,FALSE),""))</f>
        <v/>
      </c>
      <c r="D71" s="50" t="n"/>
      <c r="E71" s="51">
        <f>IF($B71="","",IFERROR(VLOOKUP($B71,複合単価一覧!$C$7:$L$66,10,FALSE),""))</f>
        <v/>
      </c>
      <c r="F71" s="51">
        <f>IF(OR($B71="",$D71="",NOT(ISNUMBER($E71))),"",ROUND(N($D71)*$E71/MAX(N(条件!$D$40),1),0)*MAX(N(条件!$D$40),1))</f>
        <v/>
      </c>
      <c r="G71" s="53" t="n"/>
    </row>
    <row r="72" ht="19" customHeight="1">
      <c r="A72" s="79" t="n">
        <v>64</v>
      </c>
      <c r="B72" s="9" t="n"/>
      <c r="C72" s="80">
        <f>IF($B72="","",IFERROR(VLOOKUP($B72,複合単価一覧!$C$7:$L$66,2,FALSE),""))</f>
        <v/>
      </c>
      <c r="D72" s="50" t="n"/>
      <c r="E72" s="51">
        <f>IF($B72="","",IFERROR(VLOOKUP($B72,複合単価一覧!$C$7:$L$66,10,FALSE),""))</f>
        <v/>
      </c>
      <c r="F72" s="51">
        <f>IF(OR($B72="",$D72="",NOT(ISNUMBER($E72))),"",ROUND(N($D72)*$E72/MAX(N(条件!$D$40),1),0)*MAX(N(条件!$D$40),1))</f>
        <v/>
      </c>
      <c r="G72" s="53" t="n"/>
    </row>
    <row r="73" ht="19" customHeight="1">
      <c r="A73" s="79" t="n">
        <v>65</v>
      </c>
      <c r="B73" s="9" t="n"/>
      <c r="C73" s="80">
        <f>IF($B73="","",IFERROR(VLOOKUP($B73,複合単価一覧!$C$7:$L$66,2,FALSE),""))</f>
        <v/>
      </c>
      <c r="D73" s="50" t="n"/>
      <c r="E73" s="51">
        <f>IF($B73="","",IFERROR(VLOOKUP($B73,複合単価一覧!$C$7:$L$66,10,FALSE),""))</f>
        <v/>
      </c>
      <c r="F73" s="51">
        <f>IF(OR($B73="",$D73="",NOT(ISNUMBER($E73))),"",ROUND(N($D73)*$E73/MAX(N(条件!$D$40),1),0)*MAX(N(条件!$D$40),1))</f>
        <v/>
      </c>
      <c r="G73" s="53" t="n"/>
    </row>
    <row r="74" ht="19" customHeight="1">
      <c r="A74" s="79" t="n">
        <v>66</v>
      </c>
      <c r="B74" s="9" t="n"/>
      <c r="C74" s="80">
        <f>IF($B74="","",IFERROR(VLOOKUP($B74,複合単価一覧!$C$7:$L$66,2,FALSE),""))</f>
        <v/>
      </c>
      <c r="D74" s="50" t="n"/>
      <c r="E74" s="51">
        <f>IF($B74="","",IFERROR(VLOOKUP($B74,複合単価一覧!$C$7:$L$66,10,FALSE),""))</f>
        <v/>
      </c>
      <c r="F74" s="51">
        <f>IF(OR($B74="",$D74="",NOT(ISNUMBER($E74))),"",ROUND(N($D74)*$E74/MAX(N(条件!$D$40),1),0)*MAX(N(条件!$D$40),1))</f>
        <v/>
      </c>
      <c r="G74" s="53" t="n"/>
    </row>
    <row r="75" ht="19" customHeight="1">
      <c r="A75" s="79" t="n">
        <v>67</v>
      </c>
      <c r="B75" s="9" t="n"/>
      <c r="C75" s="80">
        <f>IF($B75="","",IFERROR(VLOOKUP($B75,複合単価一覧!$C$7:$L$66,2,FALSE),""))</f>
        <v/>
      </c>
      <c r="D75" s="50" t="n"/>
      <c r="E75" s="51">
        <f>IF($B75="","",IFERROR(VLOOKUP($B75,複合単価一覧!$C$7:$L$66,10,FALSE),""))</f>
        <v/>
      </c>
      <c r="F75" s="51">
        <f>IF(OR($B75="",$D75="",NOT(ISNUMBER($E75))),"",ROUND(N($D75)*$E75/MAX(N(条件!$D$40),1),0)*MAX(N(条件!$D$40),1))</f>
        <v/>
      </c>
      <c r="G75" s="53" t="n"/>
    </row>
    <row r="76" ht="19" customHeight="1">
      <c r="A76" s="79" t="n">
        <v>68</v>
      </c>
      <c r="B76" s="9" t="n"/>
      <c r="C76" s="80">
        <f>IF($B76="","",IFERROR(VLOOKUP($B76,複合単価一覧!$C$7:$L$66,2,FALSE),""))</f>
        <v/>
      </c>
      <c r="D76" s="50" t="n"/>
      <c r="E76" s="51">
        <f>IF($B76="","",IFERROR(VLOOKUP($B76,複合単価一覧!$C$7:$L$66,10,FALSE),""))</f>
        <v/>
      </c>
      <c r="F76" s="51">
        <f>IF(OR($B76="",$D76="",NOT(ISNUMBER($E76))),"",ROUND(N($D76)*$E76/MAX(N(条件!$D$40),1),0)*MAX(N(条件!$D$40),1))</f>
        <v/>
      </c>
      <c r="G76" s="53" t="n"/>
    </row>
    <row r="77" ht="19" customHeight="1">
      <c r="A77" s="79" t="n">
        <v>69</v>
      </c>
      <c r="B77" s="9" t="n"/>
      <c r="C77" s="80">
        <f>IF($B77="","",IFERROR(VLOOKUP($B77,複合単価一覧!$C$7:$L$66,2,FALSE),""))</f>
        <v/>
      </c>
      <c r="D77" s="50" t="n"/>
      <c r="E77" s="51">
        <f>IF($B77="","",IFERROR(VLOOKUP($B77,複合単価一覧!$C$7:$L$66,10,FALSE),""))</f>
        <v/>
      </c>
      <c r="F77" s="51">
        <f>IF(OR($B77="",$D77="",NOT(ISNUMBER($E77))),"",ROUND(N($D77)*$E77/MAX(N(条件!$D$40),1),0)*MAX(N(条件!$D$40),1))</f>
        <v/>
      </c>
      <c r="G77" s="53" t="n"/>
    </row>
    <row r="78" ht="19" customHeight="1">
      <c r="A78" s="79" t="n">
        <v>70</v>
      </c>
      <c r="B78" s="9" t="n"/>
      <c r="C78" s="80">
        <f>IF($B78="","",IFERROR(VLOOKUP($B78,複合単価一覧!$C$7:$L$66,2,FALSE),""))</f>
        <v/>
      </c>
      <c r="D78" s="50" t="n"/>
      <c r="E78" s="51">
        <f>IF($B78="","",IFERROR(VLOOKUP($B78,複合単価一覧!$C$7:$L$66,10,FALSE),""))</f>
        <v/>
      </c>
      <c r="F78" s="51">
        <f>IF(OR($B78="",$D78="",NOT(ISNUMBER($E78))),"",ROUND(N($D78)*$E78/MAX(N(条件!$D$40),1),0)*MAX(N(条件!$D$40),1))</f>
        <v/>
      </c>
      <c r="G78" s="53" t="n"/>
    </row>
    <row r="79" ht="19" customHeight="1">
      <c r="A79" s="79" t="n">
        <v>71</v>
      </c>
      <c r="B79" s="9" t="n"/>
      <c r="C79" s="80">
        <f>IF($B79="","",IFERROR(VLOOKUP($B79,複合単価一覧!$C$7:$L$66,2,FALSE),""))</f>
        <v/>
      </c>
      <c r="D79" s="50" t="n"/>
      <c r="E79" s="51">
        <f>IF($B79="","",IFERROR(VLOOKUP($B79,複合単価一覧!$C$7:$L$66,10,FALSE),""))</f>
        <v/>
      </c>
      <c r="F79" s="51">
        <f>IF(OR($B79="",$D79="",NOT(ISNUMBER($E79))),"",ROUND(N($D79)*$E79/MAX(N(条件!$D$40),1),0)*MAX(N(条件!$D$40),1))</f>
        <v/>
      </c>
      <c r="G79" s="53" t="n"/>
    </row>
    <row r="80" ht="19" customHeight="1">
      <c r="A80" s="79" t="n">
        <v>72</v>
      </c>
      <c r="B80" s="9" t="n"/>
      <c r="C80" s="80">
        <f>IF($B80="","",IFERROR(VLOOKUP($B80,複合単価一覧!$C$7:$L$66,2,FALSE),""))</f>
        <v/>
      </c>
      <c r="D80" s="50" t="n"/>
      <c r="E80" s="51">
        <f>IF($B80="","",IFERROR(VLOOKUP($B80,複合単価一覧!$C$7:$L$66,10,FALSE),""))</f>
        <v/>
      </c>
      <c r="F80" s="51">
        <f>IF(OR($B80="",$D80="",NOT(ISNUMBER($E80))),"",ROUND(N($D80)*$E80/MAX(N(条件!$D$40),1),0)*MAX(N(条件!$D$40),1))</f>
        <v/>
      </c>
      <c r="G80" s="53" t="n"/>
    </row>
    <row r="81" ht="19" customHeight="1">
      <c r="A81" s="79" t="n">
        <v>73</v>
      </c>
      <c r="B81" s="9" t="n"/>
      <c r="C81" s="80">
        <f>IF($B81="","",IFERROR(VLOOKUP($B81,複合単価一覧!$C$7:$L$66,2,FALSE),""))</f>
        <v/>
      </c>
      <c r="D81" s="50" t="n"/>
      <c r="E81" s="51">
        <f>IF($B81="","",IFERROR(VLOOKUP($B81,複合単価一覧!$C$7:$L$66,10,FALSE),""))</f>
        <v/>
      </c>
      <c r="F81" s="51">
        <f>IF(OR($B81="",$D81="",NOT(ISNUMBER($E81))),"",ROUND(N($D81)*$E81/MAX(N(条件!$D$40),1),0)*MAX(N(条件!$D$40),1))</f>
        <v/>
      </c>
      <c r="G81" s="53" t="n"/>
    </row>
    <row r="82" ht="19" customHeight="1">
      <c r="A82" s="79" t="n">
        <v>74</v>
      </c>
      <c r="B82" s="9" t="n"/>
      <c r="C82" s="80">
        <f>IF($B82="","",IFERROR(VLOOKUP($B82,複合単価一覧!$C$7:$L$66,2,FALSE),""))</f>
        <v/>
      </c>
      <c r="D82" s="50" t="n"/>
      <c r="E82" s="51">
        <f>IF($B82="","",IFERROR(VLOOKUP($B82,複合単価一覧!$C$7:$L$66,10,FALSE),""))</f>
        <v/>
      </c>
      <c r="F82" s="51">
        <f>IF(OR($B82="",$D82="",NOT(ISNUMBER($E82))),"",ROUND(N($D82)*$E82/MAX(N(条件!$D$40),1),0)*MAX(N(条件!$D$40),1))</f>
        <v/>
      </c>
      <c r="G82" s="53" t="n"/>
    </row>
    <row r="83" ht="19" customHeight="1">
      <c r="A83" s="79" t="n">
        <v>75</v>
      </c>
      <c r="B83" s="9" t="n"/>
      <c r="C83" s="80">
        <f>IF($B83="","",IFERROR(VLOOKUP($B83,複合単価一覧!$C$7:$L$66,2,FALSE),""))</f>
        <v/>
      </c>
      <c r="D83" s="50" t="n"/>
      <c r="E83" s="51">
        <f>IF($B83="","",IFERROR(VLOOKUP($B83,複合単価一覧!$C$7:$L$66,10,FALSE),""))</f>
        <v/>
      </c>
      <c r="F83" s="51">
        <f>IF(OR($B83="",$D83="",NOT(ISNUMBER($E83))),"",ROUND(N($D83)*$E83/MAX(N(条件!$D$40),1),0)*MAX(N(条件!$D$40),1))</f>
        <v/>
      </c>
      <c r="G83" s="53" t="n"/>
    </row>
    <row r="84" ht="19" customHeight="1">
      <c r="A84" s="79" t="n">
        <v>76</v>
      </c>
      <c r="B84" s="9" t="n"/>
      <c r="C84" s="80">
        <f>IF($B84="","",IFERROR(VLOOKUP($B84,複合単価一覧!$C$7:$L$66,2,FALSE),""))</f>
        <v/>
      </c>
      <c r="D84" s="50" t="n"/>
      <c r="E84" s="51">
        <f>IF($B84="","",IFERROR(VLOOKUP($B84,複合単価一覧!$C$7:$L$66,10,FALSE),""))</f>
        <v/>
      </c>
      <c r="F84" s="51">
        <f>IF(OR($B84="",$D84="",NOT(ISNUMBER($E84))),"",ROUND(N($D84)*$E84/MAX(N(条件!$D$40),1),0)*MAX(N(条件!$D$40),1))</f>
        <v/>
      </c>
      <c r="G84" s="53" t="n"/>
    </row>
    <row r="85" ht="19" customHeight="1">
      <c r="A85" s="79" t="n">
        <v>77</v>
      </c>
      <c r="B85" s="9" t="n"/>
      <c r="C85" s="80">
        <f>IF($B85="","",IFERROR(VLOOKUP($B85,複合単価一覧!$C$7:$L$66,2,FALSE),""))</f>
        <v/>
      </c>
      <c r="D85" s="50" t="n"/>
      <c r="E85" s="51">
        <f>IF($B85="","",IFERROR(VLOOKUP($B85,複合単価一覧!$C$7:$L$66,10,FALSE),""))</f>
        <v/>
      </c>
      <c r="F85" s="51">
        <f>IF(OR($B85="",$D85="",NOT(ISNUMBER($E85))),"",ROUND(N($D85)*$E85/MAX(N(条件!$D$40),1),0)*MAX(N(条件!$D$40),1))</f>
        <v/>
      </c>
      <c r="G85" s="53" t="n"/>
    </row>
    <row r="86" ht="19" customHeight="1">
      <c r="A86" s="79" t="n">
        <v>78</v>
      </c>
      <c r="B86" s="9" t="n"/>
      <c r="C86" s="80">
        <f>IF($B86="","",IFERROR(VLOOKUP($B86,複合単価一覧!$C$7:$L$66,2,FALSE),""))</f>
        <v/>
      </c>
      <c r="D86" s="50" t="n"/>
      <c r="E86" s="51">
        <f>IF($B86="","",IFERROR(VLOOKUP($B86,複合単価一覧!$C$7:$L$66,10,FALSE),""))</f>
        <v/>
      </c>
      <c r="F86" s="51">
        <f>IF(OR($B86="",$D86="",NOT(ISNUMBER($E86))),"",ROUND(N($D86)*$E86/MAX(N(条件!$D$40),1),0)*MAX(N(条件!$D$40),1))</f>
        <v/>
      </c>
      <c r="G86" s="53" t="n"/>
    </row>
    <row r="87" ht="19" customHeight="1">
      <c r="A87" s="79" t="n">
        <v>79</v>
      </c>
      <c r="B87" s="9" t="n"/>
      <c r="C87" s="80">
        <f>IF($B87="","",IFERROR(VLOOKUP($B87,複合単価一覧!$C$7:$L$66,2,FALSE),""))</f>
        <v/>
      </c>
      <c r="D87" s="50" t="n"/>
      <c r="E87" s="51">
        <f>IF($B87="","",IFERROR(VLOOKUP($B87,複合単価一覧!$C$7:$L$66,10,FALSE),""))</f>
        <v/>
      </c>
      <c r="F87" s="51">
        <f>IF(OR($B87="",$D87="",NOT(ISNUMBER($E87))),"",ROUND(N($D87)*$E87/MAX(N(条件!$D$40),1),0)*MAX(N(条件!$D$40),1))</f>
        <v/>
      </c>
      <c r="G87" s="53" t="n"/>
    </row>
    <row r="88" ht="19" customHeight="1">
      <c r="A88" s="81" t="n">
        <v>80</v>
      </c>
      <c r="B88" s="33" t="n"/>
      <c r="C88" s="82">
        <f>IF($B88="","",IFERROR(VLOOKUP($B88,複合単価一覧!$C$7:$L$66,2,FALSE),""))</f>
        <v/>
      </c>
      <c r="D88" s="57" t="n"/>
      <c r="E88" s="58">
        <f>IF($B88="","",IFERROR(VLOOKUP($B88,複合単価一覧!$C$7:$L$66,10,FALSE),""))</f>
        <v/>
      </c>
      <c r="F88" s="58">
        <f>IF(OR($B88="",$D88="",NOT(ISNUMBER($E88))),"",ROUND(N($D88)*$E88/MAX(N(条件!$D$40),1),0)*MAX(N(条件!$D$40),1))</f>
        <v/>
      </c>
      <c r="G88" s="60" t="n"/>
    </row>
    <row r="89" ht="22" customHeight="1">
      <c r="A89" s="83" t="inlineStr">
        <is>
          <t>小　計</t>
        </is>
      </c>
      <c r="B89" s="13" t="n"/>
      <c r="C89" s="13" t="n"/>
      <c r="D89" s="13" t="n"/>
      <c r="E89" s="13" t="n"/>
      <c r="F89" s="84">
        <f>SUM($F$9:$F$88)</f>
        <v/>
      </c>
      <c r="G89" s="15" t="n"/>
    </row>
    <row r="90" ht="22" customHeight="1">
      <c r="A90" s="85" t="inlineStr">
        <is>
          <t>諸経費</t>
        </is>
      </c>
      <c r="B90" s="17" t="n"/>
      <c r="C90" s="17" t="n"/>
      <c r="D90" s="17" t="n"/>
      <c r="E90" s="17" t="n"/>
      <c r="F90" s="86">
        <f>IF(条件!$D$38="内訳書で一括計上する",ROUND($F$89*N(条件!$D$36)/100,0),0)</f>
        <v/>
      </c>
      <c r="G90" s="87">
        <f>IF(条件!$D$38="内訳書で一括計上する","小計×"&amp;TEXT(N(条件!$D$36),"0.0")&amp;"％","（複合単価に含む）")</f>
        <v/>
      </c>
    </row>
    <row r="91" ht="22" customHeight="1">
      <c r="A91" s="85" t="inlineStr">
        <is>
          <t>消費税</t>
        </is>
      </c>
      <c r="B91" s="17" t="n"/>
      <c r="C91" s="17" t="n"/>
      <c r="D91" s="17" t="n"/>
      <c r="E91" s="17" t="n"/>
      <c r="F91" s="86">
        <f>ROUND(($F$89+$F$90)*N(条件!$D$39)/100,0)</f>
        <v/>
      </c>
      <c r="G91" s="19" t="n"/>
    </row>
    <row r="92" ht="30" customHeight="1">
      <c r="A92" s="88" t="inlineStr">
        <is>
          <t>合　計</t>
        </is>
      </c>
      <c r="B92" s="21" t="n"/>
      <c r="C92" s="21" t="n"/>
      <c r="D92" s="21" t="n"/>
      <c r="E92" s="21" t="n"/>
      <c r="F92" s="89">
        <f>$F$89+$F$90+$F$91</f>
        <v/>
      </c>
      <c r="G92" s="90">
        <f>IF(条件!$D$39=0,"（消費税なし）","（税込）")</f>
        <v/>
      </c>
    </row>
  </sheetData>
  <mergeCells count="16">
    <mergeCell ref="F3:G3"/>
    <mergeCell ref="A91:E91"/>
    <mergeCell ref="F2:G2"/>
    <mergeCell ref="A1:G1"/>
    <mergeCell ref="C6:D6"/>
    <mergeCell ref="A7:B7"/>
    <mergeCell ref="A2:E2"/>
    <mergeCell ref="C7:D7"/>
    <mergeCell ref="A92:E92"/>
    <mergeCell ref="A90:E90"/>
    <mergeCell ref="A89:E89"/>
    <mergeCell ref="E7:G7"/>
    <mergeCell ref="A6:B6"/>
    <mergeCell ref="E6:G6"/>
    <mergeCell ref="A5:G5"/>
    <mergeCell ref="A3:E3"/>
  </mergeCells>
  <dataValidations count="1">
    <dataValidation sqref="B9:B88" showDropDown="0" showInputMessage="0" showErrorMessage="0" allowBlank="1" type="list">
      <formula1>=複合単価一覧!$C$7:$C$66</formula1>
    </dataValidation>
  </dataValidations>
  <printOptions horizontalCentered="1"/>
  <pageMargins left="0.35" right="0.35" top="0.5" bottom="0.5" header="0.5" footer="0.5"/>
  <pageSetup orientation="portrait" paperSize="9" fitToHeight="0" fitToWidth="1"/>
</worksheet>
</file>

<file path=xl/worksheets/sheet7.xml><?xml version="1.0" encoding="utf-8"?>
<worksheet xmlns="http://schemas.openxmlformats.org/spreadsheetml/2006/main">
  <sheetPr>
    <outlinePr summaryBelow="1" summaryRight="1"/>
    <pageSetUpPr fitToPage="1"/>
  </sheetPr>
  <dimension ref="A1:H87"/>
  <sheetViews>
    <sheetView showGridLines="0" workbookViewId="0">
      <pane ySplit="5" topLeftCell="A6" activePane="bottomLeft" state="frozen"/>
      <selection pane="bottomLeft" activeCell="A1" sqref="A1"/>
    </sheetView>
  </sheetViews>
  <sheetFormatPr baseColWidth="8" defaultRowHeight="15"/>
  <cols>
    <col width="5" customWidth="1" min="1" max="1"/>
    <col width="13" customWidth="1" min="2" max="2"/>
    <col width="33" customWidth="1" min="3" max="3"/>
    <col width="7" customWidth="1" min="4" max="4"/>
    <col width="8" customWidth="1" min="5" max="5"/>
    <col width="26" customWidth="1" min="6" max="6"/>
    <col width="18" customWidth="1" min="7" max="7"/>
    <col width="16" customWidth="1" min="8" max="8"/>
  </cols>
  <sheetData>
    <row r="1" ht="26" customHeight="1">
      <c r="A1" s="6" t="inlineStr">
        <is>
          <t>参考歩掛（電気工事の代表作業）</t>
        </is>
      </c>
      <c r="B1" s="7" t="n"/>
      <c r="C1" s="7" t="n"/>
      <c r="D1" s="7" t="n"/>
      <c r="E1" s="7" t="n"/>
      <c r="F1" s="7" t="n"/>
      <c r="G1" s="7" t="n"/>
      <c r="H1" s="7" t="n"/>
    </row>
    <row r="2" ht="30" customHeight="1">
      <c r="A2" s="10" t="inlineStr">
        <is>
          <t>※ここに載せている人工（歩掛）は、運用上の目安として設定した参考値です。材料の単価は入っていません。実際の積算では、公共建築工事標準単価積算基準や自社の実績に基づく歩掛・労務単価を必ずご確認ください。</t>
        </is>
      </c>
    </row>
    <row r="3" ht="18" customHeight="1">
      <c r="A3" s="10" t="inlineStr">
        <is>
          <t>使い方：使いたい作業の行を「単価内訳」シートへコピーし、単価Noと材料単価を入れてください。作業名・単位・区分は「複合単価一覧」に登録します。</t>
        </is>
      </c>
    </row>
    <row r="5" ht="28" customHeight="1">
      <c r="A5" s="24" t="inlineStr">
        <is>
          <t>No</t>
        </is>
      </c>
      <c r="B5" s="25" t="inlineStr">
        <is>
          <t>区分</t>
        </is>
      </c>
      <c r="C5" s="25" t="inlineStr">
        <is>
          <t>作業名</t>
        </is>
      </c>
      <c r="D5" s="25" t="inlineStr">
        <is>
          <t>単位</t>
        </is>
      </c>
      <c r="E5" s="25" t="inlineStr">
        <is>
          <t>種別</t>
        </is>
      </c>
      <c r="F5" s="25" t="inlineStr">
        <is>
          <t>品名・職種</t>
        </is>
      </c>
      <c r="G5" s="25" t="inlineStr">
        <is>
          <t>規格</t>
        </is>
      </c>
      <c r="H5" s="46" t="inlineStr">
        <is>
          <t>所要数量／人工</t>
        </is>
      </c>
    </row>
    <row r="6" ht="18" customHeight="1">
      <c r="A6" s="28" t="n">
        <v>1</v>
      </c>
      <c r="B6" s="48" t="inlineStr">
        <is>
          <t>配管</t>
        </is>
      </c>
      <c r="C6" s="91" t="inlineStr">
        <is>
          <t>薄鋼電線管 E19（露出配管）</t>
        </is>
      </c>
      <c r="D6" s="48" t="inlineStr">
        <is>
          <t>m</t>
        </is>
      </c>
      <c r="E6" s="92" t="inlineStr">
        <is>
          <t>材料</t>
        </is>
      </c>
      <c r="F6" s="9" t="inlineStr">
        <is>
          <t>薄鋼電線管</t>
        </is>
      </c>
      <c r="G6" s="9" t="inlineStr">
        <is>
          <t>E19</t>
        </is>
      </c>
      <c r="H6" s="93" t="n">
        <v>1.05</v>
      </c>
    </row>
    <row r="7" ht="18" customHeight="1">
      <c r="A7" s="94" t="n"/>
      <c r="B7" s="95" t="n"/>
      <c r="C7" s="95" t="n"/>
      <c r="D7" s="95" t="n"/>
      <c r="E7" s="92" t="inlineStr">
        <is>
          <t>材料</t>
        </is>
      </c>
      <c r="F7" s="9" t="inlineStr">
        <is>
          <t>カップリング・サドル等</t>
        </is>
      </c>
      <c r="G7" s="9" t="inlineStr">
        <is>
          <t>一式</t>
        </is>
      </c>
      <c r="H7" s="93" t="n">
        <v>1</v>
      </c>
    </row>
    <row r="8" ht="18" customHeight="1">
      <c r="A8" s="96" t="n"/>
      <c r="B8" s="97" t="n"/>
      <c r="C8" s="97" t="n"/>
      <c r="D8" s="97" t="n"/>
      <c r="E8" s="98" t="inlineStr">
        <is>
          <t>労務</t>
        </is>
      </c>
      <c r="F8" s="99" t="inlineStr">
        <is>
          <t>電工</t>
        </is>
      </c>
      <c r="G8" s="99" t="n"/>
      <c r="H8" s="100" t="n">
        <v>0.09</v>
      </c>
    </row>
    <row r="9" ht="18" customHeight="1">
      <c r="A9" s="28" t="n">
        <v>2</v>
      </c>
      <c r="B9" s="48" t="inlineStr">
        <is>
          <t>配管</t>
        </is>
      </c>
      <c r="C9" s="91" t="inlineStr">
        <is>
          <t>薄鋼電線管 E25（露出配管）</t>
        </is>
      </c>
      <c r="D9" s="48" t="inlineStr">
        <is>
          <t>m</t>
        </is>
      </c>
      <c r="E9" s="92" t="inlineStr">
        <is>
          <t>材料</t>
        </is>
      </c>
      <c r="F9" s="9" t="inlineStr">
        <is>
          <t>薄鋼電線管</t>
        </is>
      </c>
      <c r="G9" s="9" t="inlineStr">
        <is>
          <t>E25</t>
        </is>
      </c>
      <c r="H9" s="93" t="n">
        <v>1.05</v>
      </c>
    </row>
    <row r="10" ht="18" customHeight="1">
      <c r="A10" s="94" t="n"/>
      <c r="B10" s="95" t="n"/>
      <c r="C10" s="95" t="n"/>
      <c r="D10" s="95" t="n"/>
      <c r="E10" s="92" t="inlineStr">
        <is>
          <t>材料</t>
        </is>
      </c>
      <c r="F10" s="9" t="inlineStr">
        <is>
          <t>カップリング・サドル等</t>
        </is>
      </c>
      <c r="G10" s="9" t="inlineStr">
        <is>
          <t>一式</t>
        </is>
      </c>
      <c r="H10" s="93" t="n">
        <v>1</v>
      </c>
    </row>
    <row r="11" ht="18" customHeight="1">
      <c r="A11" s="96" t="n"/>
      <c r="B11" s="97" t="n"/>
      <c r="C11" s="97" t="n"/>
      <c r="D11" s="97" t="n"/>
      <c r="E11" s="98" t="inlineStr">
        <is>
          <t>労務</t>
        </is>
      </c>
      <c r="F11" s="99" t="inlineStr">
        <is>
          <t>電工</t>
        </is>
      </c>
      <c r="G11" s="99" t="n"/>
      <c r="H11" s="100" t="n">
        <v>0.11</v>
      </c>
    </row>
    <row r="12" ht="18" customHeight="1">
      <c r="A12" s="28" t="n">
        <v>3</v>
      </c>
      <c r="B12" s="48" t="inlineStr">
        <is>
          <t>配管</t>
        </is>
      </c>
      <c r="C12" s="91" t="inlineStr">
        <is>
          <t>ねじなし電線管 E19（コンクリート埋設）</t>
        </is>
      </c>
      <c r="D12" s="48" t="inlineStr">
        <is>
          <t>m</t>
        </is>
      </c>
      <c r="E12" s="92" t="inlineStr">
        <is>
          <t>材料</t>
        </is>
      </c>
      <c r="F12" s="9" t="inlineStr">
        <is>
          <t>ねじなし電線管</t>
        </is>
      </c>
      <c r="G12" s="9" t="inlineStr">
        <is>
          <t>E19</t>
        </is>
      </c>
      <c r="H12" s="93" t="n">
        <v>1.05</v>
      </c>
    </row>
    <row r="13" ht="18" customHeight="1">
      <c r="A13" s="94" t="n"/>
      <c r="B13" s="95" t="n"/>
      <c r="C13" s="95" t="n"/>
      <c r="D13" s="95" t="n"/>
      <c r="E13" s="92" t="inlineStr">
        <is>
          <t>材料</t>
        </is>
      </c>
      <c r="F13" s="9" t="inlineStr">
        <is>
          <t>ボックスコネクタ等</t>
        </is>
      </c>
      <c r="G13" s="9" t="inlineStr">
        <is>
          <t>一式</t>
        </is>
      </c>
      <c r="H13" s="93" t="n">
        <v>1</v>
      </c>
    </row>
    <row r="14" ht="18" customHeight="1">
      <c r="A14" s="96" t="n"/>
      <c r="B14" s="97" t="n"/>
      <c r="C14" s="97" t="n"/>
      <c r="D14" s="97" t="n"/>
      <c r="E14" s="98" t="inlineStr">
        <is>
          <t>労務</t>
        </is>
      </c>
      <c r="F14" s="99" t="inlineStr">
        <is>
          <t>電工</t>
        </is>
      </c>
      <c r="G14" s="99" t="n"/>
      <c r="H14" s="100" t="n">
        <v>0.1</v>
      </c>
    </row>
    <row r="15" ht="18" customHeight="1">
      <c r="A15" s="28" t="n">
        <v>4</v>
      </c>
      <c r="B15" s="48" t="inlineStr">
        <is>
          <t>配管</t>
        </is>
      </c>
      <c r="C15" s="91" t="inlineStr">
        <is>
          <t>PF管 16（天井ころがし）</t>
        </is>
      </c>
      <c r="D15" s="48" t="inlineStr">
        <is>
          <t>m</t>
        </is>
      </c>
      <c r="E15" s="92" t="inlineStr">
        <is>
          <t>材料</t>
        </is>
      </c>
      <c r="F15" s="9" t="inlineStr">
        <is>
          <t>PF管</t>
        </is>
      </c>
      <c r="G15" s="9" t="inlineStr">
        <is>
          <t>16mm</t>
        </is>
      </c>
      <c r="H15" s="93" t="n">
        <v>1.05</v>
      </c>
    </row>
    <row r="16" ht="18" customHeight="1">
      <c r="A16" s="94" t="n"/>
      <c r="B16" s="95" t="n"/>
      <c r="C16" s="95" t="n"/>
      <c r="D16" s="95" t="n"/>
      <c r="E16" s="92" t="inlineStr">
        <is>
          <t>材料</t>
        </is>
      </c>
      <c r="F16" s="9" t="inlineStr">
        <is>
          <t>PFコネクタ・サドル等</t>
        </is>
      </c>
      <c r="G16" s="9" t="inlineStr">
        <is>
          <t>一式</t>
        </is>
      </c>
      <c r="H16" s="93" t="n">
        <v>1</v>
      </c>
    </row>
    <row r="17" ht="18" customHeight="1">
      <c r="A17" s="96" t="n"/>
      <c r="B17" s="97" t="n"/>
      <c r="C17" s="97" t="n"/>
      <c r="D17" s="97" t="n"/>
      <c r="E17" s="98" t="inlineStr">
        <is>
          <t>労務</t>
        </is>
      </c>
      <c r="F17" s="99" t="inlineStr">
        <is>
          <t>電工</t>
        </is>
      </c>
      <c r="G17" s="99" t="n"/>
      <c r="H17" s="100" t="n">
        <v>0.04</v>
      </c>
    </row>
    <row r="18" ht="18" customHeight="1">
      <c r="A18" s="28" t="n">
        <v>5</v>
      </c>
      <c r="B18" s="48" t="inlineStr">
        <is>
          <t>配管</t>
        </is>
      </c>
      <c r="C18" s="91" t="inlineStr">
        <is>
          <t>PF管 22（天井ころがし）</t>
        </is>
      </c>
      <c r="D18" s="48" t="inlineStr">
        <is>
          <t>m</t>
        </is>
      </c>
      <c r="E18" s="92" t="inlineStr">
        <is>
          <t>材料</t>
        </is>
      </c>
      <c r="F18" s="9" t="inlineStr">
        <is>
          <t>PF管</t>
        </is>
      </c>
      <c r="G18" s="9" t="inlineStr">
        <is>
          <t>22mm</t>
        </is>
      </c>
      <c r="H18" s="93" t="n">
        <v>1.05</v>
      </c>
    </row>
    <row r="19" ht="18" customHeight="1">
      <c r="A19" s="94" t="n"/>
      <c r="B19" s="95" t="n"/>
      <c r="C19" s="95" t="n"/>
      <c r="D19" s="95" t="n"/>
      <c r="E19" s="92" t="inlineStr">
        <is>
          <t>材料</t>
        </is>
      </c>
      <c r="F19" s="9" t="inlineStr">
        <is>
          <t>PFコネクタ・サドル等</t>
        </is>
      </c>
      <c r="G19" s="9" t="inlineStr">
        <is>
          <t>一式</t>
        </is>
      </c>
      <c r="H19" s="93" t="n">
        <v>1</v>
      </c>
    </row>
    <row r="20" ht="18" customHeight="1">
      <c r="A20" s="96" t="n"/>
      <c r="B20" s="97" t="n"/>
      <c r="C20" s="97" t="n"/>
      <c r="D20" s="97" t="n"/>
      <c r="E20" s="98" t="inlineStr">
        <is>
          <t>労務</t>
        </is>
      </c>
      <c r="F20" s="99" t="inlineStr">
        <is>
          <t>電工</t>
        </is>
      </c>
      <c r="G20" s="99" t="n"/>
      <c r="H20" s="100" t="n">
        <v>0.05</v>
      </c>
    </row>
    <row r="21" ht="18" customHeight="1">
      <c r="A21" s="28" t="n">
        <v>6</v>
      </c>
      <c r="B21" s="48" t="inlineStr">
        <is>
          <t>配管</t>
        </is>
      </c>
      <c r="C21" s="91" t="inlineStr">
        <is>
          <t>VE管 16（露出配管）</t>
        </is>
      </c>
      <c r="D21" s="48" t="inlineStr">
        <is>
          <t>m</t>
        </is>
      </c>
      <c r="E21" s="92" t="inlineStr">
        <is>
          <t>材料</t>
        </is>
      </c>
      <c r="F21" s="9" t="inlineStr">
        <is>
          <t>VE管</t>
        </is>
      </c>
      <c r="G21" s="9" t="inlineStr">
        <is>
          <t>16mm</t>
        </is>
      </c>
      <c r="H21" s="93" t="n">
        <v>1.05</v>
      </c>
    </row>
    <row r="22" ht="18" customHeight="1">
      <c r="A22" s="94" t="n"/>
      <c r="B22" s="95" t="n"/>
      <c r="C22" s="95" t="n"/>
      <c r="D22" s="95" t="n"/>
      <c r="E22" s="92" t="inlineStr">
        <is>
          <t>材料</t>
        </is>
      </c>
      <c r="F22" s="9" t="inlineStr">
        <is>
          <t>接続材・サドル等</t>
        </is>
      </c>
      <c r="G22" s="9" t="inlineStr">
        <is>
          <t>一式</t>
        </is>
      </c>
      <c r="H22" s="93" t="n">
        <v>1</v>
      </c>
    </row>
    <row r="23" ht="18" customHeight="1">
      <c r="A23" s="96" t="n"/>
      <c r="B23" s="97" t="n"/>
      <c r="C23" s="97" t="n"/>
      <c r="D23" s="97" t="n"/>
      <c r="E23" s="98" t="inlineStr">
        <is>
          <t>労務</t>
        </is>
      </c>
      <c r="F23" s="99" t="inlineStr">
        <is>
          <t>電工</t>
        </is>
      </c>
      <c r="G23" s="99" t="n"/>
      <c r="H23" s="100" t="n">
        <v>0.06</v>
      </c>
    </row>
    <row r="24" ht="18" customHeight="1">
      <c r="A24" s="28" t="n">
        <v>7</v>
      </c>
      <c r="B24" s="48" t="inlineStr">
        <is>
          <t>配管</t>
        </is>
      </c>
      <c r="C24" s="91" t="inlineStr">
        <is>
          <t>可とう電線管 PF/F2 17</t>
        </is>
      </c>
      <c r="D24" s="48" t="inlineStr">
        <is>
          <t>m</t>
        </is>
      </c>
      <c r="E24" s="92" t="inlineStr">
        <is>
          <t>材料</t>
        </is>
      </c>
      <c r="F24" s="9" t="inlineStr">
        <is>
          <t>可とう電線管</t>
        </is>
      </c>
      <c r="G24" s="9" t="inlineStr">
        <is>
          <t>PF/F2 17</t>
        </is>
      </c>
      <c r="H24" s="93" t="n">
        <v>1.05</v>
      </c>
    </row>
    <row r="25" ht="18" customHeight="1">
      <c r="A25" s="94" t="n"/>
      <c r="B25" s="95" t="n"/>
      <c r="C25" s="95" t="n"/>
      <c r="D25" s="95" t="n"/>
      <c r="E25" s="92" t="inlineStr">
        <is>
          <t>材料</t>
        </is>
      </c>
      <c r="F25" s="9" t="inlineStr">
        <is>
          <t>コネクタ等</t>
        </is>
      </c>
      <c r="G25" s="9" t="inlineStr">
        <is>
          <t>一式</t>
        </is>
      </c>
      <c r="H25" s="93" t="n">
        <v>1</v>
      </c>
    </row>
    <row r="26" ht="18" customHeight="1">
      <c r="A26" s="96" t="n"/>
      <c r="B26" s="97" t="n"/>
      <c r="C26" s="97" t="n"/>
      <c r="D26" s="97" t="n"/>
      <c r="E26" s="98" t="inlineStr">
        <is>
          <t>労務</t>
        </is>
      </c>
      <c r="F26" s="99" t="inlineStr">
        <is>
          <t>電工</t>
        </is>
      </c>
      <c r="G26" s="99" t="n"/>
      <c r="H26" s="100" t="n">
        <v>0.07000000000000001</v>
      </c>
    </row>
    <row r="27" ht="18" customHeight="1">
      <c r="A27" s="28" t="n">
        <v>8</v>
      </c>
      <c r="B27" s="48" t="inlineStr">
        <is>
          <t>配線</t>
        </is>
      </c>
      <c r="C27" s="91" t="inlineStr">
        <is>
          <t>IV 1.6（管内通線）</t>
        </is>
      </c>
      <c r="D27" s="48" t="inlineStr">
        <is>
          <t>m</t>
        </is>
      </c>
      <c r="E27" s="92" t="inlineStr">
        <is>
          <t>材料</t>
        </is>
      </c>
      <c r="F27" s="9" t="inlineStr">
        <is>
          <t>IV電線</t>
        </is>
      </c>
      <c r="G27" s="9" t="inlineStr">
        <is>
          <t>1.6mm</t>
        </is>
      </c>
      <c r="H27" s="93" t="n">
        <v>1.05</v>
      </c>
    </row>
    <row r="28" ht="18" customHeight="1">
      <c r="A28" s="96" t="n"/>
      <c r="B28" s="97" t="n"/>
      <c r="C28" s="97" t="n"/>
      <c r="D28" s="97" t="n"/>
      <c r="E28" s="98" t="inlineStr">
        <is>
          <t>労務</t>
        </is>
      </c>
      <c r="F28" s="99" t="inlineStr">
        <is>
          <t>電工</t>
        </is>
      </c>
      <c r="G28" s="99" t="n"/>
      <c r="H28" s="100" t="n">
        <v>0.012</v>
      </c>
    </row>
    <row r="29" ht="18" customHeight="1">
      <c r="A29" s="28" t="n">
        <v>9</v>
      </c>
      <c r="B29" s="48" t="inlineStr">
        <is>
          <t>配線</t>
        </is>
      </c>
      <c r="C29" s="91" t="inlineStr">
        <is>
          <t>IV 2.0（管内通線）</t>
        </is>
      </c>
      <c r="D29" s="48" t="inlineStr">
        <is>
          <t>m</t>
        </is>
      </c>
      <c r="E29" s="92" t="inlineStr">
        <is>
          <t>材料</t>
        </is>
      </c>
      <c r="F29" s="9" t="inlineStr">
        <is>
          <t>IV電線</t>
        </is>
      </c>
      <c r="G29" s="9" t="inlineStr">
        <is>
          <t>2.0mm</t>
        </is>
      </c>
      <c r="H29" s="93" t="n">
        <v>1.05</v>
      </c>
    </row>
    <row r="30" ht="18" customHeight="1">
      <c r="A30" s="96" t="n"/>
      <c r="B30" s="97" t="n"/>
      <c r="C30" s="97" t="n"/>
      <c r="D30" s="97" t="n"/>
      <c r="E30" s="98" t="inlineStr">
        <is>
          <t>労務</t>
        </is>
      </c>
      <c r="F30" s="99" t="inlineStr">
        <is>
          <t>電工</t>
        </is>
      </c>
      <c r="G30" s="99" t="n"/>
      <c r="H30" s="100" t="n">
        <v>0.014</v>
      </c>
    </row>
    <row r="31" ht="18" customHeight="1">
      <c r="A31" s="28" t="n">
        <v>10</v>
      </c>
      <c r="B31" s="48" t="inlineStr">
        <is>
          <t>配線</t>
        </is>
      </c>
      <c r="C31" s="91" t="inlineStr">
        <is>
          <t>IV 5.5（管内通線）</t>
        </is>
      </c>
      <c r="D31" s="48" t="inlineStr">
        <is>
          <t>m</t>
        </is>
      </c>
      <c r="E31" s="92" t="inlineStr">
        <is>
          <t>材料</t>
        </is>
      </c>
      <c r="F31" s="9" t="inlineStr">
        <is>
          <t>IV電線</t>
        </is>
      </c>
      <c r="G31" s="9" t="inlineStr">
        <is>
          <t>5.5sq</t>
        </is>
      </c>
      <c r="H31" s="93" t="n">
        <v>1.05</v>
      </c>
    </row>
    <row r="32" ht="18" customHeight="1">
      <c r="A32" s="96" t="n"/>
      <c r="B32" s="97" t="n"/>
      <c r="C32" s="97" t="n"/>
      <c r="D32" s="97" t="n"/>
      <c r="E32" s="98" t="inlineStr">
        <is>
          <t>労務</t>
        </is>
      </c>
      <c r="F32" s="99" t="inlineStr">
        <is>
          <t>電工</t>
        </is>
      </c>
      <c r="G32" s="99" t="n"/>
      <c r="H32" s="100" t="n">
        <v>0.02</v>
      </c>
    </row>
    <row r="33" ht="18" customHeight="1">
      <c r="A33" s="28" t="n">
        <v>11</v>
      </c>
      <c r="B33" s="48" t="inlineStr">
        <is>
          <t>配線</t>
        </is>
      </c>
      <c r="C33" s="91" t="inlineStr">
        <is>
          <t>VVF 1.6-2C（ころがし配線）</t>
        </is>
      </c>
      <c r="D33" s="48" t="inlineStr">
        <is>
          <t>m</t>
        </is>
      </c>
      <c r="E33" s="92" t="inlineStr">
        <is>
          <t>材料</t>
        </is>
      </c>
      <c r="F33" s="9" t="inlineStr">
        <is>
          <t>VVFケーブル</t>
        </is>
      </c>
      <c r="G33" s="9" t="inlineStr">
        <is>
          <t>1.6mm×2C</t>
        </is>
      </c>
      <c r="H33" s="93" t="n">
        <v>1.05</v>
      </c>
    </row>
    <row r="34" ht="18" customHeight="1">
      <c r="A34" s="94" t="n"/>
      <c r="B34" s="95" t="n"/>
      <c r="C34" s="95" t="n"/>
      <c r="D34" s="95" t="n"/>
      <c r="E34" s="92" t="inlineStr">
        <is>
          <t>材料</t>
        </is>
      </c>
      <c r="F34" s="9" t="inlineStr">
        <is>
          <t>ステップル等</t>
        </is>
      </c>
      <c r="G34" s="9" t="inlineStr">
        <is>
          <t>一式</t>
        </is>
      </c>
      <c r="H34" s="93" t="n">
        <v>1</v>
      </c>
    </row>
    <row r="35" ht="18" customHeight="1">
      <c r="A35" s="96" t="n"/>
      <c r="B35" s="97" t="n"/>
      <c r="C35" s="97" t="n"/>
      <c r="D35" s="97" t="n"/>
      <c r="E35" s="98" t="inlineStr">
        <is>
          <t>労務</t>
        </is>
      </c>
      <c r="F35" s="99" t="inlineStr">
        <is>
          <t>電工</t>
        </is>
      </c>
      <c r="G35" s="99" t="n"/>
      <c r="H35" s="100" t="n">
        <v>0.03</v>
      </c>
    </row>
    <row r="36" ht="18" customHeight="1">
      <c r="A36" s="28" t="n">
        <v>12</v>
      </c>
      <c r="B36" s="48" t="inlineStr">
        <is>
          <t>配線</t>
        </is>
      </c>
      <c r="C36" s="91" t="inlineStr">
        <is>
          <t>VVF 2.0-3C（ころがし配線）</t>
        </is>
      </c>
      <c r="D36" s="48" t="inlineStr">
        <is>
          <t>m</t>
        </is>
      </c>
      <c r="E36" s="92" t="inlineStr">
        <is>
          <t>材料</t>
        </is>
      </c>
      <c r="F36" s="9" t="inlineStr">
        <is>
          <t>VVFケーブル</t>
        </is>
      </c>
      <c r="G36" s="9" t="inlineStr">
        <is>
          <t>2.0mm×3C</t>
        </is>
      </c>
      <c r="H36" s="93" t="n">
        <v>1.05</v>
      </c>
    </row>
    <row r="37" ht="18" customHeight="1">
      <c r="A37" s="94" t="n"/>
      <c r="B37" s="95" t="n"/>
      <c r="C37" s="95" t="n"/>
      <c r="D37" s="95" t="n"/>
      <c r="E37" s="92" t="inlineStr">
        <is>
          <t>材料</t>
        </is>
      </c>
      <c r="F37" s="9" t="inlineStr">
        <is>
          <t>ステップル等</t>
        </is>
      </c>
      <c r="G37" s="9" t="inlineStr">
        <is>
          <t>一式</t>
        </is>
      </c>
      <c r="H37" s="93" t="n">
        <v>1</v>
      </c>
    </row>
    <row r="38" ht="18" customHeight="1">
      <c r="A38" s="96" t="n"/>
      <c r="B38" s="97" t="n"/>
      <c r="C38" s="97" t="n"/>
      <c r="D38" s="97" t="n"/>
      <c r="E38" s="98" t="inlineStr">
        <is>
          <t>労務</t>
        </is>
      </c>
      <c r="F38" s="99" t="inlineStr">
        <is>
          <t>電工</t>
        </is>
      </c>
      <c r="G38" s="99" t="n"/>
      <c r="H38" s="100" t="n">
        <v>0.035</v>
      </c>
    </row>
    <row r="39" ht="18" customHeight="1">
      <c r="A39" s="28" t="n">
        <v>13</v>
      </c>
      <c r="B39" s="48" t="inlineStr">
        <is>
          <t>配線</t>
        </is>
      </c>
      <c r="C39" s="91" t="inlineStr">
        <is>
          <t>CV 5.5-3C（ラック敷設）</t>
        </is>
      </c>
      <c r="D39" s="48" t="inlineStr">
        <is>
          <t>m</t>
        </is>
      </c>
      <c r="E39" s="92" t="inlineStr">
        <is>
          <t>材料</t>
        </is>
      </c>
      <c r="F39" s="9" t="inlineStr">
        <is>
          <t>CVケーブル</t>
        </is>
      </c>
      <c r="G39" s="9" t="inlineStr">
        <is>
          <t>5.5sq×3C</t>
        </is>
      </c>
      <c r="H39" s="93" t="n">
        <v>1.03</v>
      </c>
    </row>
    <row r="40" ht="18" customHeight="1">
      <c r="A40" s="94" t="n"/>
      <c r="B40" s="95" t="n"/>
      <c r="C40" s="95" t="n"/>
      <c r="D40" s="95" t="n"/>
      <c r="E40" s="92" t="inlineStr">
        <is>
          <t>材料</t>
        </is>
      </c>
      <c r="F40" s="9" t="inlineStr">
        <is>
          <t>結束材等</t>
        </is>
      </c>
      <c r="G40" s="9" t="inlineStr">
        <is>
          <t>一式</t>
        </is>
      </c>
      <c r="H40" s="93" t="n">
        <v>1</v>
      </c>
    </row>
    <row r="41" ht="18" customHeight="1">
      <c r="A41" s="96" t="n"/>
      <c r="B41" s="97" t="n"/>
      <c r="C41" s="97" t="n"/>
      <c r="D41" s="97" t="n"/>
      <c r="E41" s="98" t="inlineStr">
        <is>
          <t>労務</t>
        </is>
      </c>
      <c r="F41" s="99" t="inlineStr">
        <is>
          <t>電工</t>
        </is>
      </c>
      <c r="G41" s="99" t="n"/>
      <c r="H41" s="100" t="n">
        <v>0.05</v>
      </c>
    </row>
    <row r="42" ht="18" customHeight="1">
      <c r="A42" s="28" t="n">
        <v>14</v>
      </c>
      <c r="B42" s="48" t="inlineStr">
        <is>
          <t>配線</t>
        </is>
      </c>
      <c r="C42" s="91" t="inlineStr">
        <is>
          <t>CVT 38-3C（ラック敷設）</t>
        </is>
      </c>
      <c r="D42" s="48" t="inlineStr">
        <is>
          <t>m</t>
        </is>
      </c>
      <c r="E42" s="92" t="inlineStr">
        <is>
          <t>材料</t>
        </is>
      </c>
      <c r="F42" s="9" t="inlineStr">
        <is>
          <t>CVTケーブル</t>
        </is>
      </c>
      <c r="G42" s="9" t="inlineStr">
        <is>
          <t>38sq×3C</t>
        </is>
      </c>
      <c r="H42" s="93" t="n">
        <v>1.03</v>
      </c>
    </row>
    <row r="43" ht="18" customHeight="1">
      <c r="A43" s="94" t="n"/>
      <c r="B43" s="95" t="n"/>
      <c r="C43" s="95" t="n"/>
      <c r="D43" s="95" t="n"/>
      <c r="E43" s="92" t="inlineStr">
        <is>
          <t>材料</t>
        </is>
      </c>
      <c r="F43" s="9" t="inlineStr">
        <is>
          <t>結束材等</t>
        </is>
      </c>
      <c r="G43" s="9" t="inlineStr">
        <is>
          <t>一式</t>
        </is>
      </c>
      <c r="H43" s="93" t="n">
        <v>1</v>
      </c>
    </row>
    <row r="44" ht="18" customHeight="1">
      <c r="A44" s="94" t="n"/>
      <c r="B44" s="95" t="n"/>
      <c r="C44" s="95" t="n"/>
      <c r="D44" s="95" t="n"/>
      <c r="E44" s="101" t="inlineStr">
        <is>
          <t>労務</t>
        </is>
      </c>
      <c r="F44" s="9" t="inlineStr">
        <is>
          <t>電工</t>
        </is>
      </c>
      <c r="G44" s="9" t="n"/>
      <c r="H44" s="93" t="n">
        <v>0.12</v>
      </c>
    </row>
    <row r="45" ht="18" customHeight="1">
      <c r="A45" s="96" t="n"/>
      <c r="B45" s="97" t="n"/>
      <c r="C45" s="97" t="n"/>
      <c r="D45" s="97" t="n"/>
      <c r="E45" s="98" t="inlineStr">
        <is>
          <t>労務</t>
        </is>
      </c>
      <c r="F45" s="99" t="inlineStr">
        <is>
          <t>世話役</t>
        </is>
      </c>
      <c r="G45" s="99" t="n"/>
      <c r="H45" s="100" t="n">
        <v>0.01</v>
      </c>
    </row>
    <row r="46" ht="18" customHeight="1">
      <c r="A46" s="28" t="n">
        <v>15</v>
      </c>
      <c r="B46" s="48" t="inlineStr">
        <is>
          <t>配線</t>
        </is>
      </c>
      <c r="C46" s="91" t="inlineStr">
        <is>
          <t>LANケーブル Cat6（ころがし配線）</t>
        </is>
      </c>
      <c r="D46" s="48" t="inlineStr">
        <is>
          <t>m</t>
        </is>
      </c>
      <c r="E46" s="92" t="inlineStr">
        <is>
          <t>材料</t>
        </is>
      </c>
      <c r="F46" s="9" t="inlineStr">
        <is>
          <t>LANケーブル</t>
        </is>
      </c>
      <c r="G46" s="9" t="inlineStr">
        <is>
          <t>Cat6 UTP</t>
        </is>
      </c>
      <c r="H46" s="93" t="n">
        <v>1.05</v>
      </c>
    </row>
    <row r="47" ht="18" customHeight="1">
      <c r="A47" s="96" t="n"/>
      <c r="B47" s="97" t="n"/>
      <c r="C47" s="97" t="n"/>
      <c r="D47" s="97" t="n"/>
      <c r="E47" s="98" t="inlineStr">
        <is>
          <t>労務</t>
        </is>
      </c>
      <c r="F47" s="99" t="inlineStr">
        <is>
          <t>電工</t>
        </is>
      </c>
      <c r="G47" s="99" t="n"/>
      <c r="H47" s="100" t="n">
        <v>0.025</v>
      </c>
    </row>
    <row r="48" ht="18" customHeight="1">
      <c r="A48" s="28" t="n">
        <v>16</v>
      </c>
      <c r="B48" s="48" t="inlineStr">
        <is>
          <t>器具・盤</t>
        </is>
      </c>
      <c r="C48" s="91" t="inlineStr">
        <is>
          <t>埋込スイッチ（プレート共）</t>
        </is>
      </c>
      <c r="D48" s="48" t="inlineStr">
        <is>
          <t>個</t>
        </is>
      </c>
      <c r="E48" s="92" t="inlineStr">
        <is>
          <t>材料</t>
        </is>
      </c>
      <c r="F48" s="9" t="inlineStr">
        <is>
          <t>埋込スイッチ</t>
        </is>
      </c>
      <c r="G48" s="9" t="inlineStr">
        <is>
          <t>片切・3路</t>
        </is>
      </c>
      <c r="H48" s="93" t="n">
        <v>1</v>
      </c>
    </row>
    <row r="49" ht="18" customHeight="1">
      <c r="A49" s="94" t="n"/>
      <c r="B49" s="95" t="n"/>
      <c r="C49" s="95" t="n"/>
      <c r="D49" s="95" t="n"/>
      <c r="E49" s="92" t="inlineStr">
        <is>
          <t>材料</t>
        </is>
      </c>
      <c r="F49" s="9" t="inlineStr">
        <is>
          <t>コンセントプレート</t>
        </is>
      </c>
      <c r="G49" s="9" t="inlineStr">
        <is>
          <t>—</t>
        </is>
      </c>
      <c r="H49" s="93" t="n">
        <v>1</v>
      </c>
    </row>
    <row r="50" ht="18" customHeight="1">
      <c r="A50" s="96" t="n"/>
      <c r="B50" s="97" t="n"/>
      <c r="C50" s="97" t="n"/>
      <c r="D50" s="97" t="n"/>
      <c r="E50" s="98" t="inlineStr">
        <is>
          <t>労務</t>
        </is>
      </c>
      <c r="F50" s="99" t="inlineStr">
        <is>
          <t>電工</t>
        </is>
      </c>
      <c r="G50" s="99" t="n"/>
      <c r="H50" s="100" t="n">
        <v>0.06</v>
      </c>
    </row>
    <row r="51" ht="18" customHeight="1">
      <c r="A51" s="28" t="n">
        <v>17</v>
      </c>
      <c r="B51" s="48" t="inlineStr">
        <is>
          <t>器具・盤</t>
        </is>
      </c>
      <c r="C51" s="91" t="inlineStr">
        <is>
          <t>埋込コンセント（プレート共）</t>
        </is>
      </c>
      <c r="D51" s="48" t="inlineStr">
        <is>
          <t>個</t>
        </is>
      </c>
      <c r="E51" s="92" t="inlineStr">
        <is>
          <t>材料</t>
        </is>
      </c>
      <c r="F51" s="9" t="inlineStr">
        <is>
          <t>埋込コンセント</t>
        </is>
      </c>
      <c r="G51" s="9" t="inlineStr">
        <is>
          <t>2口 接地付</t>
        </is>
      </c>
      <c r="H51" s="93" t="n">
        <v>1</v>
      </c>
    </row>
    <row r="52" ht="18" customHeight="1">
      <c r="A52" s="94" t="n"/>
      <c r="B52" s="95" t="n"/>
      <c r="C52" s="95" t="n"/>
      <c r="D52" s="95" t="n"/>
      <c r="E52" s="92" t="inlineStr">
        <is>
          <t>材料</t>
        </is>
      </c>
      <c r="F52" s="9" t="inlineStr">
        <is>
          <t>コンセントプレート</t>
        </is>
      </c>
      <c r="G52" s="9" t="inlineStr">
        <is>
          <t>—</t>
        </is>
      </c>
      <c r="H52" s="93" t="n">
        <v>1</v>
      </c>
    </row>
    <row r="53" ht="18" customHeight="1">
      <c r="A53" s="96" t="n"/>
      <c r="B53" s="97" t="n"/>
      <c r="C53" s="97" t="n"/>
      <c r="D53" s="97" t="n"/>
      <c r="E53" s="98" t="inlineStr">
        <is>
          <t>労務</t>
        </is>
      </c>
      <c r="F53" s="99" t="inlineStr">
        <is>
          <t>電工</t>
        </is>
      </c>
      <c r="G53" s="99" t="n"/>
      <c r="H53" s="100" t="n">
        <v>0.06</v>
      </c>
    </row>
    <row r="54" ht="18" customHeight="1">
      <c r="A54" s="28" t="n">
        <v>18</v>
      </c>
      <c r="B54" s="48" t="inlineStr">
        <is>
          <t>器具・盤</t>
        </is>
      </c>
      <c r="C54" s="91" t="inlineStr">
        <is>
          <t>露出コンセント</t>
        </is>
      </c>
      <c r="D54" s="48" t="inlineStr">
        <is>
          <t>個</t>
        </is>
      </c>
      <c r="E54" s="92" t="inlineStr">
        <is>
          <t>材料</t>
        </is>
      </c>
      <c r="F54" s="9" t="inlineStr">
        <is>
          <t>露出コンセント</t>
        </is>
      </c>
      <c r="G54" s="9" t="inlineStr">
        <is>
          <t>15A</t>
        </is>
      </c>
      <c r="H54" s="93" t="n">
        <v>1</v>
      </c>
    </row>
    <row r="55" ht="18" customHeight="1">
      <c r="A55" s="96" t="n"/>
      <c r="B55" s="97" t="n"/>
      <c r="C55" s="97" t="n"/>
      <c r="D55" s="97" t="n"/>
      <c r="E55" s="98" t="inlineStr">
        <is>
          <t>労務</t>
        </is>
      </c>
      <c r="F55" s="99" t="inlineStr">
        <is>
          <t>電工</t>
        </is>
      </c>
      <c r="G55" s="99" t="n"/>
      <c r="H55" s="100" t="n">
        <v>0.05</v>
      </c>
    </row>
    <row r="56" ht="18" customHeight="1">
      <c r="A56" s="28" t="n">
        <v>19</v>
      </c>
      <c r="B56" s="48" t="inlineStr">
        <is>
          <t>器具・盤</t>
        </is>
      </c>
      <c r="C56" s="91" t="inlineStr">
        <is>
          <t>アウトレットボックス（中形四角）</t>
        </is>
      </c>
      <c r="D56" s="48" t="inlineStr">
        <is>
          <t>個</t>
        </is>
      </c>
      <c r="E56" s="92" t="inlineStr">
        <is>
          <t>材料</t>
        </is>
      </c>
      <c r="F56" s="9" t="inlineStr">
        <is>
          <t>アウトレットボックス</t>
        </is>
      </c>
      <c r="G56" s="9" t="inlineStr">
        <is>
          <t>中形四角 深型</t>
        </is>
      </c>
      <c r="H56" s="93" t="n">
        <v>1</v>
      </c>
    </row>
    <row r="57" ht="18" customHeight="1">
      <c r="A57" s="94" t="n"/>
      <c r="B57" s="95" t="n"/>
      <c r="C57" s="95" t="n"/>
      <c r="D57" s="95" t="n"/>
      <c r="E57" s="92" t="inlineStr">
        <is>
          <t>材料</t>
        </is>
      </c>
      <c r="F57" s="9" t="inlineStr">
        <is>
          <t>絶縁ブッシング等</t>
        </is>
      </c>
      <c r="G57" s="9" t="inlineStr">
        <is>
          <t>一式</t>
        </is>
      </c>
      <c r="H57" s="93" t="n">
        <v>1</v>
      </c>
    </row>
    <row r="58" ht="18" customHeight="1">
      <c r="A58" s="96" t="n"/>
      <c r="B58" s="97" t="n"/>
      <c r="C58" s="97" t="n"/>
      <c r="D58" s="97" t="n"/>
      <c r="E58" s="98" t="inlineStr">
        <is>
          <t>労務</t>
        </is>
      </c>
      <c r="F58" s="99" t="inlineStr">
        <is>
          <t>電工</t>
        </is>
      </c>
      <c r="G58" s="99" t="n"/>
      <c r="H58" s="100" t="n">
        <v>0.08</v>
      </c>
    </row>
    <row r="59" ht="18" customHeight="1">
      <c r="A59" s="28" t="n">
        <v>20</v>
      </c>
      <c r="B59" s="48" t="inlineStr">
        <is>
          <t>器具・盤</t>
        </is>
      </c>
      <c r="C59" s="91" t="inlineStr">
        <is>
          <t>プルボックス 300×300×200</t>
        </is>
      </c>
      <c r="D59" s="48" t="inlineStr">
        <is>
          <t>個</t>
        </is>
      </c>
      <c r="E59" s="92" t="inlineStr">
        <is>
          <t>材料</t>
        </is>
      </c>
      <c r="F59" s="9" t="inlineStr">
        <is>
          <t>プルボックス</t>
        </is>
      </c>
      <c r="G59" s="9" t="inlineStr">
        <is>
          <t>300×300×200</t>
        </is>
      </c>
      <c r="H59" s="93" t="n">
        <v>1</v>
      </c>
    </row>
    <row r="60" ht="18" customHeight="1">
      <c r="A60" s="94" t="n"/>
      <c r="B60" s="95" t="n"/>
      <c r="C60" s="95" t="n"/>
      <c r="D60" s="95" t="n"/>
      <c r="E60" s="92" t="inlineStr">
        <is>
          <t>材料</t>
        </is>
      </c>
      <c r="F60" s="9" t="inlineStr">
        <is>
          <t>支持金物</t>
        </is>
      </c>
      <c r="G60" s="9" t="inlineStr">
        <is>
          <t>一式</t>
        </is>
      </c>
      <c r="H60" s="93" t="n">
        <v>1</v>
      </c>
    </row>
    <row r="61" ht="18" customHeight="1">
      <c r="A61" s="96" t="n"/>
      <c r="B61" s="97" t="n"/>
      <c r="C61" s="97" t="n"/>
      <c r="D61" s="97" t="n"/>
      <c r="E61" s="98" t="inlineStr">
        <is>
          <t>労務</t>
        </is>
      </c>
      <c r="F61" s="99" t="inlineStr">
        <is>
          <t>電工</t>
        </is>
      </c>
      <c r="G61" s="99" t="n"/>
      <c r="H61" s="100" t="n">
        <v>0.35</v>
      </c>
    </row>
    <row r="62" ht="18" customHeight="1">
      <c r="A62" s="28" t="n">
        <v>21</v>
      </c>
      <c r="B62" s="48" t="inlineStr">
        <is>
          <t>器具・盤</t>
        </is>
      </c>
      <c r="C62" s="91" t="inlineStr">
        <is>
          <t>分電盤（20回路・露出）</t>
        </is>
      </c>
      <c r="D62" s="48" t="inlineStr">
        <is>
          <t>面</t>
        </is>
      </c>
      <c r="E62" s="92" t="inlineStr">
        <is>
          <t>材料</t>
        </is>
      </c>
      <c r="F62" s="9" t="inlineStr">
        <is>
          <t>分電盤</t>
        </is>
      </c>
      <c r="G62" s="9" t="inlineStr">
        <is>
          <t>主幹50A 20回路</t>
        </is>
      </c>
      <c r="H62" s="93" t="n">
        <v>1</v>
      </c>
    </row>
    <row r="63" ht="18" customHeight="1">
      <c r="A63" s="94" t="n"/>
      <c r="B63" s="95" t="n"/>
      <c r="C63" s="95" t="n"/>
      <c r="D63" s="95" t="n"/>
      <c r="E63" s="92" t="inlineStr">
        <is>
          <t>材料</t>
        </is>
      </c>
      <c r="F63" s="9" t="inlineStr">
        <is>
          <t>取付金物</t>
        </is>
      </c>
      <c r="G63" s="9" t="inlineStr">
        <is>
          <t>一式</t>
        </is>
      </c>
      <c r="H63" s="93" t="n">
        <v>1</v>
      </c>
    </row>
    <row r="64" ht="18" customHeight="1">
      <c r="A64" s="94" t="n"/>
      <c r="B64" s="95" t="n"/>
      <c r="C64" s="95" t="n"/>
      <c r="D64" s="95" t="n"/>
      <c r="E64" s="101" t="inlineStr">
        <is>
          <t>労務</t>
        </is>
      </c>
      <c r="F64" s="9" t="inlineStr">
        <is>
          <t>電工</t>
        </is>
      </c>
      <c r="G64" s="9" t="n"/>
      <c r="H64" s="93" t="n">
        <v>2.5</v>
      </c>
    </row>
    <row r="65" ht="18" customHeight="1">
      <c r="A65" s="96" t="n"/>
      <c r="B65" s="97" t="n"/>
      <c r="C65" s="97" t="n"/>
      <c r="D65" s="97" t="n"/>
      <c r="E65" s="98" t="inlineStr">
        <is>
          <t>労務</t>
        </is>
      </c>
      <c r="F65" s="99" t="inlineStr">
        <is>
          <t>世話役</t>
        </is>
      </c>
      <c r="G65" s="99" t="n"/>
      <c r="H65" s="100" t="n">
        <v>0.2</v>
      </c>
    </row>
    <row r="66" ht="18" customHeight="1">
      <c r="A66" s="28" t="n">
        <v>22</v>
      </c>
      <c r="B66" s="48" t="inlineStr">
        <is>
          <t>照明</t>
        </is>
      </c>
      <c r="C66" s="91" t="inlineStr">
        <is>
          <t>LEDベースライト 40形 逆富士</t>
        </is>
      </c>
      <c r="D66" s="48" t="inlineStr">
        <is>
          <t>台</t>
        </is>
      </c>
      <c r="E66" s="92" t="inlineStr">
        <is>
          <t>材料</t>
        </is>
      </c>
      <c r="F66" s="9" t="inlineStr">
        <is>
          <t>LEDベースライト</t>
        </is>
      </c>
      <c r="G66" s="9" t="inlineStr">
        <is>
          <t>40形 逆富士</t>
        </is>
      </c>
      <c r="H66" s="93" t="n">
        <v>1</v>
      </c>
    </row>
    <row r="67" ht="18" customHeight="1">
      <c r="A67" s="94" t="n"/>
      <c r="B67" s="95" t="n"/>
      <c r="C67" s="95" t="n"/>
      <c r="D67" s="95" t="n"/>
      <c r="E67" s="92" t="inlineStr">
        <is>
          <t>材料</t>
        </is>
      </c>
      <c r="F67" s="9" t="inlineStr">
        <is>
          <t>吊りボルト・金具等</t>
        </is>
      </c>
      <c r="G67" s="9" t="inlineStr">
        <is>
          <t>一式</t>
        </is>
      </c>
      <c r="H67" s="93" t="n">
        <v>1</v>
      </c>
    </row>
    <row r="68" ht="18" customHeight="1">
      <c r="A68" s="96" t="n"/>
      <c r="B68" s="97" t="n"/>
      <c r="C68" s="97" t="n"/>
      <c r="D68" s="97" t="n"/>
      <c r="E68" s="98" t="inlineStr">
        <is>
          <t>労務</t>
        </is>
      </c>
      <c r="F68" s="99" t="inlineStr">
        <is>
          <t>電工</t>
        </is>
      </c>
      <c r="G68" s="99" t="n"/>
      <c r="H68" s="100" t="n">
        <v>0.3</v>
      </c>
    </row>
    <row r="69" ht="18" customHeight="1">
      <c r="A69" s="28" t="n">
        <v>23</v>
      </c>
      <c r="B69" s="48" t="inlineStr">
        <is>
          <t>照明</t>
        </is>
      </c>
      <c r="C69" s="91" t="inlineStr">
        <is>
          <t>LEDダウンライト φ100</t>
        </is>
      </c>
      <c r="D69" s="48" t="inlineStr">
        <is>
          <t>台</t>
        </is>
      </c>
      <c r="E69" s="92" t="inlineStr">
        <is>
          <t>材料</t>
        </is>
      </c>
      <c r="F69" s="9" t="inlineStr">
        <is>
          <t>LEDダウンライト</t>
        </is>
      </c>
      <c r="G69" s="9" t="inlineStr">
        <is>
          <t>φ100 電球色</t>
        </is>
      </c>
      <c r="H69" s="93" t="n">
        <v>1</v>
      </c>
    </row>
    <row r="70" ht="18" customHeight="1">
      <c r="A70" s="96" t="n"/>
      <c r="B70" s="97" t="n"/>
      <c r="C70" s="97" t="n"/>
      <c r="D70" s="97" t="n"/>
      <c r="E70" s="98" t="inlineStr">
        <is>
          <t>労務</t>
        </is>
      </c>
      <c r="F70" s="99" t="inlineStr">
        <is>
          <t>電工</t>
        </is>
      </c>
      <c r="G70" s="99" t="n"/>
      <c r="H70" s="100" t="n">
        <v>0.2</v>
      </c>
    </row>
    <row r="71" ht="18" customHeight="1">
      <c r="A71" s="28" t="n">
        <v>24</v>
      </c>
      <c r="B71" s="48" t="inlineStr">
        <is>
          <t>照明</t>
        </is>
      </c>
      <c r="C71" s="91" t="inlineStr">
        <is>
          <t>非常用照明 30分形</t>
        </is>
      </c>
      <c r="D71" s="48" t="inlineStr">
        <is>
          <t>台</t>
        </is>
      </c>
      <c r="E71" s="92" t="inlineStr">
        <is>
          <t>材料</t>
        </is>
      </c>
      <c r="F71" s="9" t="inlineStr">
        <is>
          <t>非常用照明</t>
        </is>
      </c>
      <c r="G71" s="9" t="inlineStr">
        <is>
          <t>30分形</t>
        </is>
      </c>
      <c r="H71" s="93" t="n">
        <v>1</v>
      </c>
    </row>
    <row r="72" ht="18" customHeight="1">
      <c r="A72" s="96" t="n"/>
      <c r="B72" s="97" t="n"/>
      <c r="C72" s="97" t="n"/>
      <c r="D72" s="97" t="n"/>
      <c r="E72" s="98" t="inlineStr">
        <is>
          <t>労務</t>
        </is>
      </c>
      <c r="F72" s="99" t="inlineStr">
        <is>
          <t>電工</t>
        </is>
      </c>
      <c r="G72" s="99" t="n"/>
      <c r="H72" s="100" t="n">
        <v>0.35</v>
      </c>
    </row>
    <row r="73" ht="18" customHeight="1">
      <c r="A73" s="28" t="n">
        <v>25</v>
      </c>
      <c r="B73" s="48" t="inlineStr">
        <is>
          <t>支持・ラック</t>
        </is>
      </c>
      <c r="C73" s="91" t="inlineStr">
        <is>
          <t>ケーブルラック 200mm（天井吊り）</t>
        </is>
      </c>
      <c r="D73" s="48" t="inlineStr">
        <is>
          <t>m</t>
        </is>
      </c>
      <c r="E73" s="92" t="inlineStr">
        <is>
          <t>材料</t>
        </is>
      </c>
      <c r="F73" s="9" t="inlineStr">
        <is>
          <t>ケーブルラック</t>
        </is>
      </c>
      <c r="G73" s="9" t="inlineStr">
        <is>
          <t>200mm 幅</t>
        </is>
      </c>
      <c r="H73" s="93" t="n">
        <v>1.02</v>
      </c>
    </row>
    <row r="74" ht="18" customHeight="1">
      <c r="A74" s="94" t="n"/>
      <c r="B74" s="95" t="n"/>
      <c r="C74" s="95" t="n"/>
      <c r="D74" s="95" t="n"/>
      <c r="E74" s="92" t="inlineStr">
        <is>
          <t>材料</t>
        </is>
      </c>
      <c r="F74" s="9" t="inlineStr">
        <is>
          <t>支持金具</t>
        </is>
      </c>
      <c r="G74" s="9" t="inlineStr">
        <is>
          <t>天吊り用</t>
        </is>
      </c>
      <c r="H74" s="93" t="n">
        <v>0.7</v>
      </c>
    </row>
    <row r="75" ht="18" customHeight="1">
      <c r="A75" s="94" t="n"/>
      <c r="B75" s="95" t="n"/>
      <c r="C75" s="95" t="n"/>
      <c r="D75" s="95" t="n"/>
      <c r="E75" s="92" t="inlineStr">
        <is>
          <t>材料</t>
        </is>
      </c>
      <c r="F75" s="9" t="inlineStr">
        <is>
          <t>吊りボルト</t>
        </is>
      </c>
      <c r="G75" s="9" t="inlineStr">
        <is>
          <t>W3/8</t>
        </is>
      </c>
      <c r="H75" s="93" t="n">
        <v>1.4</v>
      </c>
    </row>
    <row r="76" ht="18" customHeight="1">
      <c r="A76" s="96" t="n"/>
      <c r="B76" s="97" t="n"/>
      <c r="C76" s="97" t="n"/>
      <c r="D76" s="97" t="n"/>
      <c r="E76" s="98" t="inlineStr">
        <is>
          <t>労務</t>
        </is>
      </c>
      <c r="F76" s="99" t="inlineStr">
        <is>
          <t>電工</t>
        </is>
      </c>
      <c r="G76" s="99" t="n"/>
      <c r="H76" s="100" t="n">
        <v>0.25</v>
      </c>
    </row>
    <row r="77" ht="18" customHeight="1">
      <c r="A77" s="28" t="n">
        <v>26</v>
      </c>
      <c r="B77" s="48" t="inlineStr">
        <is>
          <t>支持・ラック</t>
        </is>
      </c>
      <c r="C77" s="91" t="inlineStr">
        <is>
          <t>吊りボルト W3/8（インサート共）</t>
        </is>
      </c>
      <c r="D77" s="48" t="inlineStr">
        <is>
          <t>本</t>
        </is>
      </c>
      <c r="E77" s="92" t="inlineStr">
        <is>
          <t>材料</t>
        </is>
      </c>
      <c r="F77" s="9" t="inlineStr">
        <is>
          <t>全ねじボルト</t>
        </is>
      </c>
      <c r="G77" s="9" t="inlineStr">
        <is>
          <t>W3/8×1m</t>
        </is>
      </c>
      <c r="H77" s="93" t="n">
        <v>1</v>
      </c>
    </row>
    <row r="78" ht="18" customHeight="1">
      <c r="A78" s="94" t="n"/>
      <c r="B78" s="95" t="n"/>
      <c r="C78" s="95" t="n"/>
      <c r="D78" s="95" t="n"/>
      <c r="E78" s="92" t="inlineStr">
        <is>
          <t>材料</t>
        </is>
      </c>
      <c r="F78" s="9" t="inlineStr">
        <is>
          <t>ナット・ワッシャ</t>
        </is>
      </c>
      <c r="G78" s="9" t="inlineStr">
        <is>
          <t>W3/8</t>
        </is>
      </c>
      <c r="H78" s="93" t="n">
        <v>1</v>
      </c>
    </row>
    <row r="79" ht="18" customHeight="1">
      <c r="A79" s="94" t="n"/>
      <c r="B79" s="95" t="n"/>
      <c r="C79" s="95" t="n"/>
      <c r="D79" s="95" t="n"/>
      <c r="E79" s="92" t="inlineStr">
        <is>
          <t>材料</t>
        </is>
      </c>
      <c r="F79" s="9" t="inlineStr">
        <is>
          <t>インサート</t>
        </is>
      </c>
      <c r="G79" s="9" t="inlineStr">
        <is>
          <t>W3/8</t>
        </is>
      </c>
      <c r="H79" s="93" t="n">
        <v>1</v>
      </c>
    </row>
    <row r="80" ht="18" customHeight="1">
      <c r="A80" s="96" t="n"/>
      <c r="B80" s="97" t="n"/>
      <c r="C80" s="97" t="n"/>
      <c r="D80" s="97" t="n"/>
      <c r="E80" s="98" t="inlineStr">
        <is>
          <t>労務</t>
        </is>
      </c>
      <c r="F80" s="99" t="inlineStr">
        <is>
          <t>電工</t>
        </is>
      </c>
      <c r="G80" s="99" t="n"/>
      <c r="H80" s="100" t="n">
        <v>0.15</v>
      </c>
    </row>
    <row r="81" ht="18" customHeight="1">
      <c r="A81" s="28" t="n">
        <v>27</v>
      </c>
      <c r="B81" s="48" t="inlineStr">
        <is>
          <t>接地・その他</t>
        </is>
      </c>
      <c r="C81" s="91" t="inlineStr">
        <is>
          <t>接地極 D種（打込み）</t>
        </is>
      </c>
      <c r="D81" s="48" t="inlineStr">
        <is>
          <t>か所</t>
        </is>
      </c>
      <c r="E81" s="92" t="inlineStr">
        <is>
          <t>材料</t>
        </is>
      </c>
      <c r="F81" s="9" t="inlineStr">
        <is>
          <t>接地棒</t>
        </is>
      </c>
      <c r="G81" s="9" t="inlineStr">
        <is>
          <t>—</t>
        </is>
      </c>
      <c r="H81" s="93" t="n">
        <v>1</v>
      </c>
    </row>
    <row r="82" ht="18" customHeight="1">
      <c r="A82" s="94" t="n"/>
      <c r="B82" s="95" t="n"/>
      <c r="C82" s="95" t="n"/>
      <c r="D82" s="95" t="n"/>
      <c r="E82" s="92" t="inlineStr">
        <is>
          <t>材料</t>
        </is>
      </c>
      <c r="F82" s="9" t="inlineStr">
        <is>
          <t>接地端子箱</t>
        </is>
      </c>
      <c r="G82" s="9" t="inlineStr">
        <is>
          <t>D種用</t>
        </is>
      </c>
      <c r="H82" s="93" t="n">
        <v>1</v>
      </c>
    </row>
    <row r="83" ht="18" customHeight="1">
      <c r="A83" s="94" t="n"/>
      <c r="B83" s="95" t="n"/>
      <c r="C83" s="95" t="n"/>
      <c r="D83" s="95" t="n"/>
      <c r="E83" s="101" t="inlineStr">
        <is>
          <t>労務</t>
        </is>
      </c>
      <c r="F83" s="9" t="inlineStr">
        <is>
          <t>電工</t>
        </is>
      </c>
      <c r="G83" s="9" t="n"/>
      <c r="H83" s="93" t="n">
        <v>0.6</v>
      </c>
    </row>
    <row r="84" ht="18" customHeight="1">
      <c r="A84" s="96" t="n"/>
      <c r="B84" s="97" t="n"/>
      <c r="C84" s="97" t="n"/>
      <c r="D84" s="97" t="n"/>
      <c r="E84" s="98" t="inlineStr">
        <is>
          <t>労務</t>
        </is>
      </c>
      <c r="F84" s="99" t="inlineStr">
        <is>
          <t>土工</t>
        </is>
      </c>
      <c r="G84" s="99" t="n"/>
      <c r="H84" s="100" t="n">
        <v>0.2</v>
      </c>
    </row>
    <row r="85" ht="18" customHeight="1">
      <c r="A85" s="102" t="n">
        <v>28</v>
      </c>
      <c r="B85" s="103" t="inlineStr">
        <is>
          <t>接地・その他</t>
        </is>
      </c>
      <c r="C85" s="99" t="inlineStr">
        <is>
          <t>絶縁抵抗測定・試験</t>
        </is>
      </c>
      <c r="D85" s="103" t="inlineStr">
        <is>
          <t>回路</t>
        </is>
      </c>
      <c r="E85" s="98" t="inlineStr">
        <is>
          <t>労務</t>
        </is>
      </c>
      <c r="F85" s="99" t="inlineStr">
        <is>
          <t>電工</t>
        </is>
      </c>
      <c r="G85" s="99" t="n"/>
      <c r="H85" s="100" t="n">
        <v>0.05</v>
      </c>
    </row>
    <row r="86" ht="18" customHeight="1">
      <c r="A86" s="28" t="n">
        <v>29</v>
      </c>
      <c r="B86" s="48" t="inlineStr">
        <is>
          <t>接地・その他</t>
        </is>
      </c>
      <c r="C86" s="91" t="inlineStr">
        <is>
          <t>はつり・穴あけ（φ25 コンクリート）</t>
        </is>
      </c>
      <c r="D86" s="48" t="inlineStr">
        <is>
          <t>か所</t>
        </is>
      </c>
      <c r="E86" s="92" t="inlineStr">
        <is>
          <t>材料</t>
        </is>
      </c>
      <c r="F86" s="9" t="inlineStr">
        <is>
          <t>コアビット損料</t>
        </is>
      </c>
      <c r="G86" s="9" t="inlineStr">
        <is>
          <t>φ25</t>
        </is>
      </c>
      <c r="H86" s="93" t="n">
        <v>1</v>
      </c>
    </row>
    <row r="87" ht="18" customHeight="1">
      <c r="A87" s="104" t="n"/>
      <c r="B87" s="105" t="n"/>
      <c r="C87" s="105" t="n"/>
      <c r="D87" s="105" t="n"/>
      <c r="E87" s="106" t="inlineStr">
        <is>
          <t>労務</t>
        </is>
      </c>
      <c r="F87" s="33" t="inlineStr">
        <is>
          <t>電工</t>
        </is>
      </c>
      <c r="G87" s="33" t="n"/>
      <c r="H87" s="107" t="n">
        <v>0.25</v>
      </c>
    </row>
  </sheetData>
  <mergeCells count="115">
    <mergeCell ref="A21:A23"/>
    <mergeCell ref="C21:C23"/>
    <mergeCell ref="C39:C41"/>
    <mergeCell ref="C51:C53"/>
    <mergeCell ref="C48:C50"/>
    <mergeCell ref="C29:C30"/>
    <mergeCell ref="B86:B87"/>
    <mergeCell ref="D86:D87"/>
    <mergeCell ref="B77:B80"/>
    <mergeCell ref="D77:D80"/>
    <mergeCell ref="B29:B30"/>
    <mergeCell ref="D9:D11"/>
    <mergeCell ref="B36:B38"/>
    <mergeCell ref="A27:A28"/>
    <mergeCell ref="D39:D41"/>
    <mergeCell ref="A71:A72"/>
    <mergeCell ref="C71:C72"/>
    <mergeCell ref="A15:A17"/>
    <mergeCell ref="A24:A26"/>
    <mergeCell ref="C24:C26"/>
    <mergeCell ref="C18:C20"/>
    <mergeCell ref="D71:D72"/>
    <mergeCell ref="A3:H3"/>
    <mergeCell ref="B12:B14"/>
    <mergeCell ref="B21:B23"/>
    <mergeCell ref="C27:C28"/>
    <mergeCell ref="D21:D23"/>
    <mergeCell ref="A6:A8"/>
    <mergeCell ref="B54:B55"/>
    <mergeCell ref="C86:C87"/>
    <mergeCell ref="D54:D55"/>
    <mergeCell ref="C59:C61"/>
    <mergeCell ref="C69:C70"/>
    <mergeCell ref="D73:D76"/>
    <mergeCell ref="B81:B84"/>
    <mergeCell ref="C36:C38"/>
    <mergeCell ref="B27:B28"/>
    <mergeCell ref="D56:D58"/>
    <mergeCell ref="A12:A14"/>
    <mergeCell ref="D27:D28"/>
    <mergeCell ref="C12:C14"/>
    <mergeCell ref="C42:C45"/>
    <mergeCell ref="B33:B35"/>
    <mergeCell ref="A54:A55"/>
    <mergeCell ref="D33:D35"/>
    <mergeCell ref="C54:C55"/>
    <mergeCell ref="B42:B45"/>
    <mergeCell ref="A46:A47"/>
    <mergeCell ref="B69:B70"/>
    <mergeCell ref="C31:C32"/>
    <mergeCell ref="C46:C47"/>
    <mergeCell ref="D6:D8"/>
    <mergeCell ref="C15:C17"/>
    <mergeCell ref="A51:A53"/>
    <mergeCell ref="A2:H2"/>
    <mergeCell ref="D62:D65"/>
    <mergeCell ref="B39:B41"/>
    <mergeCell ref="B48:B50"/>
    <mergeCell ref="D48:D50"/>
    <mergeCell ref="A77:A80"/>
    <mergeCell ref="C77:C80"/>
    <mergeCell ref="C9:C11"/>
    <mergeCell ref="A18:A20"/>
    <mergeCell ref="B31:B32"/>
    <mergeCell ref="B71:B72"/>
    <mergeCell ref="D81:D84"/>
    <mergeCell ref="B15:B17"/>
    <mergeCell ref="B24:B26"/>
    <mergeCell ref="D24:D26"/>
    <mergeCell ref="D18:D20"/>
    <mergeCell ref="C66:C68"/>
    <mergeCell ref="A59:A61"/>
    <mergeCell ref="B51:B53"/>
    <mergeCell ref="D51:D53"/>
    <mergeCell ref="B66:B68"/>
    <mergeCell ref="B73:B76"/>
    <mergeCell ref="A36:A38"/>
    <mergeCell ref="B59:B61"/>
    <mergeCell ref="D59:D61"/>
    <mergeCell ref="A42:A45"/>
    <mergeCell ref="A81:A84"/>
    <mergeCell ref="C81:C84"/>
    <mergeCell ref="D29:D30"/>
    <mergeCell ref="D36:D38"/>
    <mergeCell ref="A62:A65"/>
    <mergeCell ref="D42:D45"/>
    <mergeCell ref="D31:D32"/>
    <mergeCell ref="A31:A32"/>
    <mergeCell ref="A73:A76"/>
    <mergeCell ref="A56:A58"/>
    <mergeCell ref="B6:B8"/>
    <mergeCell ref="C56:C58"/>
    <mergeCell ref="D15:D17"/>
    <mergeCell ref="D12:D14"/>
    <mergeCell ref="C73:C76"/>
    <mergeCell ref="A69:A70"/>
    <mergeCell ref="A33:A35"/>
    <mergeCell ref="B46:B47"/>
    <mergeCell ref="D46:D47"/>
    <mergeCell ref="A1:H1"/>
    <mergeCell ref="B62:B65"/>
    <mergeCell ref="A86:A87"/>
    <mergeCell ref="B56:B58"/>
    <mergeCell ref="C33:C35"/>
    <mergeCell ref="C6:C8"/>
    <mergeCell ref="A9:A11"/>
    <mergeCell ref="A39:A41"/>
    <mergeCell ref="A48:A50"/>
    <mergeCell ref="A29:A30"/>
    <mergeCell ref="B18:B20"/>
    <mergeCell ref="A66:A68"/>
    <mergeCell ref="D69:D70"/>
    <mergeCell ref="B9:B11"/>
    <mergeCell ref="C62:C65"/>
    <mergeCell ref="D66:D68"/>
  </mergeCells>
  <printOptions horizontalCentered="1"/>
  <pageMargins left="0.35" right="0.35" top="0.5" bottom="0.5" header="0.5" footer="0.5"/>
  <pageSetup orientation="landscape" paperSize="9" fitToHeight="0" fitToWidth="1"/>
  <rowBreaks count="3" manualBreakCount="3">
    <brk id="28" min="0" max="16383" man="1"/>
    <brk id="50" min="0" max="16383" man="1"/>
    <brk id="72" min="0" max="16383" man="1"/>
  </rowBreaks>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2026-09-02T10:18:46Z</dcterms:created>
  <dcterms:modified xmlns:dcterms="http://purl.org/dc/terms/" xmlns:xsi="http://www.w3.org/2001/XMLSchema-instance" xsi:type="dcterms:W3CDTF">2026-09-02T10:18:46Z</dcterms:modified>
</cp:coreProperties>
</file>